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Chrome Downloads\"/>
    </mc:Choice>
  </mc:AlternateContent>
  <bookViews>
    <workbookView xWindow="0" yWindow="0" windowWidth="24000" windowHeight="9630"/>
  </bookViews>
  <sheets>
    <sheet name="CALCULATOR" sheetId="1" r:id="rId1"/>
    <sheet name="Num_To_Text" sheetId="5" state="hidden" r:id="rId2"/>
    <sheet name="Chart (2)" sheetId="7" state="hidden" r:id="rId3"/>
    <sheet name="Chart" sheetId="6" state="hidden" r:id="rId4"/>
  </sheets>
  <definedNames>
    <definedName name="Elegible">CALCULATOR!$AA$9:$AA$11</definedName>
    <definedName name="Opt">CALCULATOR!$AA$29:$AA$41</definedName>
    <definedName name="_xlnm.Print_Area" localSheetId="0">CALCULATOR!$D$2:$P$36</definedName>
    <definedName name="Summar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K7" i="1" s="1"/>
  <c r="H7" i="1"/>
  <c r="D5" i="1"/>
  <c r="D33" i="1"/>
  <c r="D7" i="1"/>
  <c r="AA7" i="1"/>
  <c r="H8" i="1" l="1"/>
  <c r="H6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G19" i="1"/>
  <c r="G18" i="1"/>
  <c r="G17" i="1"/>
  <c r="G16" i="1"/>
  <c r="G15" i="1"/>
  <c r="G14" i="1"/>
  <c r="G13" i="1"/>
  <c r="G12" i="1"/>
  <c r="G11" i="1"/>
  <c r="G10" i="1"/>
  <c r="I9" i="1"/>
  <c r="X34" i="1"/>
  <c r="J6" i="1"/>
  <c r="Y4" i="1"/>
  <c r="I26" i="1" l="1"/>
  <c r="J26" i="1" s="1"/>
  <c r="P26" i="1" s="1"/>
  <c r="I19" i="1"/>
  <c r="J19" i="1" s="1"/>
  <c r="P19" i="1" s="1"/>
  <c r="I21" i="1"/>
  <c r="J21" i="1" s="1"/>
  <c r="P21" i="1" s="1"/>
  <c r="I12" i="1"/>
  <c r="I14" i="1"/>
  <c r="J14" i="1" s="1"/>
  <c r="P14" i="1" s="1"/>
  <c r="I16" i="1"/>
  <c r="J16" i="1" s="1"/>
  <c r="P16" i="1" s="1"/>
  <c r="I23" i="1"/>
  <c r="J23" i="1" s="1"/>
  <c r="P23" i="1" s="1"/>
  <c r="I18" i="1"/>
  <c r="J18" i="1" s="1"/>
  <c r="P18" i="1" s="1"/>
  <c r="I25" i="1"/>
  <c r="J25" i="1" s="1"/>
  <c r="P25" i="1" s="1"/>
  <c r="I20" i="1"/>
  <c r="J20" i="1" s="1"/>
  <c r="P20" i="1" s="1"/>
  <c r="I13" i="1"/>
  <c r="I15" i="1"/>
  <c r="J15" i="1" s="1"/>
  <c r="P15" i="1" s="1"/>
  <c r="I22" i="1"/>
  <c r="J22" i="1" s="1"/>
  <c r="P22" i="1" s="1"/>
  <c r="I10" i="1"/>
  <c r="J10" i="1" s="1"/>
  <c r="I11" i="1"/>
  <c r="J11" i="1" s="1"/>
  <c r="I17" i="1"/>
  <c r="J17" i="1" s="1"/>
  <c r="P17" i="1" s="1"/>
  <c r="I24" i="1"/>
  <c r="J24" i="1" s="1"/>
  <c r="P24" i="1" s="1"/>
  <c r="K11" i="1" l="1"/>
  <c r="L11" i="1" s="1"/>
  <c r="M11" i="1"/>
  <c r="K10" i="1"/>
  <c r="L10" i="1" s="1"/>
  <c r="M10" i="1"/>
  <c r="J13" i="1"/>
  <c r="P13" i="1" s="1"/>
  <c r="J12" i="1"/>
  <c r="P12" i="1" s="1"/>
  <c r="O10" i="1" l="1"/>
  <c r="N10" i="1"/>
  <c r="O11" i="1"/>
  <c r="N11" i="1"/>
  <c r="M27" i="1"/>
  <c r="J27" i="1"/>
  <c r="J28" i="1" s="1"/>
  <c r="J29" i="1" s="1"/>
  <c r="P10" i="1" l="1"/>
  <c r="P11" i="1"/>
  <c r="O27" i="1"/>
  <c r="P27" i="1" l="1"/>
  <c r="P28" i="1" s="1"/>
  <c r="P29" i="1" s="1"/>
  <c r="D31" i="1" s="1"/>
  <c r="P31" i="1" l="1"/>
  <c r="G31" i="1" s="1"/>
  <c r="B1" i="5" l="1"/>
  <c r="C1" i="5" s="1"/>
  <c r="B6" i="5" s="1"/>
  <c r="C6" i="5" s="1"/>
  <c r="B3" i="5" l="1"/>
  <c r="C3" i="5" s="1"/>
  <c r="B4" i="5"/>
  <c r="C4" i="5" s="1"/>
  <c r="B7" i="5"/>
  <c r="C7" i="5" s="1"/>
  <c r="B5" i="5"/>
  <c r="C5" i="5" s="1"/>
  <c r="A15" i="5" l="1"/>
  <c r="A17" i="5" s="1"/>
  <c r="B17" i="5" s="1"/>
  <c r="C17" i="5" s="1"/>
  <c r="A20" i="5" s="1"/>
  <c r="A19" i="5" l="1"/>
  <c r="D32" i="1" s="1"/>
</calcChain>
</file>

<file path=xl/sharedStrings.xml><?xml version="1.0" encoding="utf-8"?>
<sst xmlns="http://schemas.openxmlformats.org/spreadsheetml/2006/main" count="730" uniqueCount="205">
  <si>
    <r>
      <t>ONLY</t>
    </r>
    <r>
      <rPr>
        <b/>
        <sz val="10"/>
        <color theme="6" tint="0.39997558519241921"/>
        <rFont val="Arial Narrow"/>
        <family val="2"/>
      </rPr>
      <t xml:space="preserve"> GREEN </t>
    </r>
    <r>
      <rPr>
        <b/>
        <sz val="10"/>
        <color indexed="10"/>
        <rFont val="Arial Narrow"/>
        <family val="2"/>
      </rPr>
      <t>COLOURED CELLS TO BE FILLED</t>
    </r>
  </si>
  <si>
    <t>STAFF GMC PREMIUM CALCULATOR FOR RETIRING / RETIRED EMPLOYEES  OF Gen. Ins, Companies - 2026-27</t>
  </si>
  <si>
    <t>Release 2026-27.1</t>
  </si>
  <si>
    <t>Name of Employee</t>
  </si>
  <si>
    <t>Base Date</t>
  </si>
  <si>
    <t>Status</t>
  </si>
  <si>
    <t>Retired</t>
  </si>
  <si>
    <t>S.R.No.</t>
  </si>
  <si>
    <t>B-1 Retired Employee / Spouse of Deceased Employoee</t>
  </si>
  <si>
    <t>Effective Date</t>
  </si>
  <si>
    <t>Eligible S.I.</t>
  </si>
  <si>
    <t>Opted S.I.</t>
  </si>
  <si>
    <t>Slabs</t>
  </si>
  <si>
    <t>00-35</t>
  </si>
  <si>
    <t>36-45</t>
  </si>
  <si>
    <t>46-55</t>
  </si>
  <si>
    <t>56-65</t>
  </si>
  <si>
    <t>66-70</t>
  </si>
  <si>
    <t>71-75</t>
  </si>
  <si>
    <t>76-90</t>
  </si>
  <si>
    <t>Self</t>
  </si>
  <si>
    <t>Premium WEF</t>
  </si>
  <si>
    <t>Month No</t>
  </si>
  <si>
    <t>No of Months</t>
  </si>
  <si>
    <t>Spouse</t>
  </si>
  <si>
    <t>Birth Date</t>
  </si>
  <si>
    <t>Name of Family Members</t>
  </si>
  <si>
    <t>Relation with Employee</t>
  </si>
  <si>
    <t>Dependency</t>
  </si>
  <si>
    <t>Date of Birth</t>
  </si>
  <si>
    <t>Basic</t>
  </si>
  <si>
    <t>ElIgible</t>
  </si>
  <si>
    <t>Child-Dependent</t>
  </si>
  <si>
    <t>DD</t>
  </si>
  <si>
    <t>MM</t>
  </si>
  <si>
    <t>YYYY</t>
  </si>
  <si>
    <t>PH</t>
  </si>
  <si>
    <t>Premium
on Opted SI (A)</t>
  </si>
  <si>
    <t>Actual Prem for Eligible SI (A1)</t>
  </si>
  <si>
    <t>Differential Premium
 (A2 = A - A1)</t>
  </si>
  <si>
    <t>Freezed Premium on Eligible SI 
(B)</t>
  </si>
  <si>
    <t>Total Prem after Freezing Effect (D)</t>
  </si>
  <si>
    <t>Subsidy by Co.
(C = B*75%)</t>
  </si>
  <si>
    <t>Net Premium Payable
(A - C)</t>
  </si>
  <si>
    <t>Child-Independent</t>
  </si>
  <si>
    <t>Self / Primary Insured</t>
  </si>
  <si>
    <t>Daughter-in-Law</t>
  </si>
  <si>
    <t>Dependent</t>
  </si>
  <si>
    <t>Grand-daughter</t>
  </si>
  <si>
    <t>Child</t>
  </si>
  <si>
    <t>N</t>
  </si>
  <si>
    <t>Grand-son</t>
  </si>
  <si>
    <t>Parent</t>
  </si>
  <si>
    <t>Sample</t>
  </si>
  <si>
    <t xml:space="preserve">Father </t>
  </si>
  <si>
    <t>ND / Dp Parent</t>
  </si>
  <si>
    <t>Parent-in-Law</t>
  </si>
  <si>
    <t xml:space="preserve">Mother </t>
  </si>
  <si>
    <t>Son-in-Law</t>
  </si>
  <si>
    <t>Father In Law</t>
  </si>
  <si>
    <t>ND / Dp in law</t>
  </si>
  <si>
    <t>Mother In Law</t>
  </si>
  <si>
    <t>Non Depdnt</t>
  </si>
  <si>
    <t>B-2 Spouse of Retired Employee</t>
  </si>
  <si>
    <t>Total Rs.</t>
  </si>
  <si>
    <t>TPA CONTACT 
(Put Stamp Here)</t>
  </si>
  <si>
    <t xml:space="preserve">Add: GST </t>
  </si>
  <si>
    <t>Opt</t>
  </si>
  <si>
    <t>Total (Rounded to Next Rupee)</t>
  </si>
  <si>
    <t>FOR CLAIMS Send your intimation email to newindiagipsa@hitpa.co.in with Emp.ID.</t>
  </si>
  <si>
    <t xml:space="preserve">Users are requested to honour and appreciate developer's efforts by not attempting reverse engineering or any tool to crack the password. </t>
  </si>
  <si>
    <t>B-3 Family Members of Retired Employee</t>
  </si>
  <si>
    <t>B-4 Parents / Parents-in-laws of Retired Employees</t>
  </si>
  <si>
    <t>Family Member (Independent)</t>
  </si>
  <si>
    <t xml:space="preserve"> </t>
  </si>
  <si>
    <t>Hundred</t>
  </si>
  <si>
    <t>One</t>
  </si>
  <si>
    <t>Thousand</t>
  </si>
  <si>
    <t>Tens</t>
  </si>
  <si>
    <t>Two</t>
  </si>
  <si>
    <t>Lac</t>
  </si>
  <si>
    <t>Three</t>
  </si>
  <si>
    <t>Crore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</si>
  <si>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</si>
  <si>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</si>
  <si>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</si>
  <si>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</si>
  <si>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</si>
  <si>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</si>
  <si>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</si>
  <si>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</si>
  <si>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</si>
  <si>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</si>
  <si>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</si>
  <si>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</si>
  <si>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</si>
  <si>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</si>
  <si>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</si>
  <si>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</si>
  <si>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</si>
  <si>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Twenty one</t>
  </si>
  <si>
    <t>Twenty two</t>
  </si>
  <si>
    <t>Twenty three</t>
  </si>
  <si>
    <t>Twenty four</t>
  </si>
  <si>
    <t>Twenty five</t>
  </si>
  <si>
    <t>Twenty six</t>
  </si>
  <si>
    <t>Twenty seven</t>
  </si>
  <si>
    <t>Twenty eight</t>
  </si>
  <si>
    <t>Twenty nine</t>
  </si>
  <si>
    <t>Thirty</t>
  </si>
  <si>
    <t>Thirty one</t>
  </si>
  <si>
    <t>Thirty two</t>
  </si>
  <si>
    <t>Thirty three</t>
  </si>
  <si>
    <t>Thirty four</t>
  </si>
  <si>
    <t>Thirty five</t>
  </si>
  <si>
    <t>Thirty six</t>
  </si>
  <si>
    <t>Thirty seven</t>
  </si>
  <si>
    <t>Thirty eight</t>
  </si>
  <si>
    <t>Thirty nine</t>
  </si>
  <si>
    <t>Forty</t>
  </si>
  <si>
    <t>Forty one</t>
  </si>
  <si>
    <t>Forty two</t>
  </si>
  <si>
    <t>Forty three</t>
  </si>
  <si>
    <t>Forty four</t>
  </si>
  <si>
    <t>Forty five</t>
  </si>
  <si>
    <t>Forty six</t>
  </si>
  <si>
    <t>Forty seven</t>
  </si>
  <si>
    <t>Forty eight</t>
  </si>
  <si>
    <t>Forty nine</t>
  </si>
  <si>
    <t>Fifty</t>
  </si>
  <si>
    <t>Fifty one</t>
  </si>
  <si>
    <t>Fifty two</t>
  </si>
  <si>
    <t>Fifty three</t>
  </si>
  <si>
    <t>Fifty four</t>
  </si>
  <si>
    <t>Fifty five</t>
  </si>
  <si>
    <t>Fifty six</t>
  </si>
  <si>
    <t>Fifty seven</t>
  </si>
  <si>
    <t>Fifty eight</t>
  </si>
  <si>
    <t>Fifty nine</t>
  </si>
  <si>
    <t>Sixty</t>
  </si>
  <si>
    <t>Sixty one</t>
  </si>
  <si>
    <t>Sixty two</t>
  </si>
  <si>
    <t>Sixty three</t>
  </si>
  <si>
    <t>Sixty four</t>
  </si>
  <si>
    <t>Sixty five</t>
  </si>
  <si>
    <t>Sixty six</t>
  </si>
  <si>
    <t>Sixty seven</t>
  </si>
  <si>
    <t>Sixty eight</t>
  </si>
  <si>
    <t>Sixty nine</t>
  </si>
  <si>
    <t>Seventy</t>
  </si>
  <si>
    <t>Seventy one</t>
  </si>
  <si>
    <t>Seventy two</t>
  </si>
  <si>
    <t>Seventy three</t>
  </si>
  <si>
    <t>Seventy four</t>
  </si>
  <si>
    <t>Seventy five</t>
  </si>
  <si>
    <t>Seventy six</t>
  </si>
  <si>
    <t>Seventy seven</t>
  </si>
  <si>
    <t>Seventy eight</t>
  </si>
  <si>
    <t>Seventy nine</t>
  </si>
  <si>
    <t>Eighty</t>
  </si>
  <si>
    <t>Eighty one</t>
  </si>
  <si>
    <t>Eighty two</t>
  </si>
  <si>
    <t>Eighty three</t>
  </si>
  <si>
    <t>Eighty four</t>
  </si>
  <si>
    <t>Eighty five</t>
  </si>
  <si>
    <t>Eighty six</t>
  </si>
  <si>
    <t>Eighty seven</t>
  </si>
  <si>
    <t>Eighty eight</t>
  </si>
  <si>
    <t>Eighty nine</t>
  </si>
  <si>
    <r>
      <rPr>
        <sz val="10"/>
        <rFont val="Arial"/>
        <family val="2"/>
      </rPr>
      <t>Ninty</t>
    </r>
  </si>
  <si>
    <t>Ninty one</t>
  </si>
  <si>
    <t>Ninty two</t>
  </si>
  <si>
    <t>Ninty three</t>
  </si>
  <si>
    <t>Ninty four</t>
  </si>
  <si>
    <t>Ninty five</t>
  </si>
  <si>
    <t>Ninty six</t>
  </si>
  <si>
    <t>Ninty seven</t>
  </si>
  <si>
    <t>Ninty eight</t>
  </si>
  <si>
    <t>Ninty nine</t>
  </si>
  <si>
    <t>A-1. Premium applicable for Serving Employee</t>
  </si>
  <si>
    <t>S.I. / Age</t>
  </si>
  <si>
    <t>Upto 35</t>
  </si>
  <si>
    <t>Above 76</t>
  </si>
  <si>
    <t>8 Lacs</t>
  </si>
  <si>
    <t>10 Lacs</t>
  </si>
  <si>
    <t>12 Lacs</t>
  </si>
  <si>
    <t>15 Lacs</t>
  </si>
  <si>
    <t>20 Lacs</t>
  </si>
  <si>
    <t>25 Lacs</t>
  </si>
  <si>
    <t>30 Lacs</t>
  </si>
  <si>
    <t>35 Lacs</t>
  </si>
  <si>
    <t>40 Lacs</t>
  </si>
  <si>
    <t>50 Lacs</t>
  </si>
  <si>
    <t>A-2. Premium applicable for Spouse of Serving Employee</t>
  </si>
  <si>
    <t>A-3. Premium applicable for Family Member ( Dependent children &amp; spouse and children) of Serving Employee</t>
  </si>
  <si>
    <t>A-4. Premium applicable for Parents / Parents-in-law of Serving Employee</t>
  </si>
  <si>
    <t> </t>
  </si>
  <si>
    <t>B-1. Premium applicable for Retired Employee / Spouse of Deceased Employee</t>
  </si>
  <si>
    <t>B-2. Premium applicable for Spouse of Retired Employee</t>
  </si>
  <si>
    <t>B-3. Premium applicable for Family Member (Dependent Children &amp; their Spouses and Children) of Retired Employee</t>
  </si>
  <si>
    <t>B-4. Premium applicable for Parents / Parents-in-law of Retired Employee</t>
  </si>
  <si>
    <t>C-1. Premium applicable for Family Member Independent Children &amp; their Spouses &amp; Children of Serving &amp; Retired Employee</t>
  </si>
  <si>
    <t>Existing</t>
  </si>
  <si>
    <t>Proposed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</si>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</sst>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&quot;₹&quot;\ #,##0"/>
    <numFmt numFmtId="165" formatCode="[$-F800]dddd\,\ mmmm\ dd\,\ yyyy"/>
    <numFmt numFmtId="166" formatCode="dd\-mmm\-yyyy"/>
    <numFmt numFmtId="167" formatCode="_ * #,##0_ ;_ * \-#,##0_ ;_ * &quot;-&quot;??_ ;_ @_ "/>
  </numFmts>
  <fonts count="60">
    <font>
      <sz val="10"/>
      <color indexed="8"/>
      <name val="Calibri"/>
      <family val="2"/>
      <charset val="134"/>
    </font>
    <font>
      <sz val="10"/>
      <color indexed="52"/>
      <name val="Calibri"/>
      <family val="2"/>
      <charset val="134"/>
    </font>
    <font>
      <sz val="10"/>
      <color indexed="9"/>
      <name val="Calibri"/>
      <family val="2"/>
      <charset val="134"/>
    </font>
    <font>
      <sz val="10"/>
      <color indexed="17"/>
      <name val="Calibri"/>
      <family val="2"/>
      <charset val="134"/>
    </font>
    <font>
      <sz val="10"/>
      <color indexed="62"/>
      <name val="Calibri"/>
      <family val="2"/>
      <charset val="134"/>
    </font>
    <font>
      <i/>
      <sz val="10"/>
      <color indexed="23"/>
      <name val="Calibri"/>
      <family val="2"/>
      <charset val="134"/>
    </font>
    <font>
      <b/>
      <sz val="10"/>
      <color indexed="52"/>
      <name val="Calibri"/>
      <family val="2"/>
      <charset val="134"/>
    </font>
    <font>
      <b/>
      <sz val="10"/>
      <color indexed="8"/>
      <name val="Calibri"/>
      <family val="2"/>
      <charset val="134"/>
    </font>
    <font>
      <b/>
      <sz val="11"/>
      <color indexed="56"/>
      <name val="Calibri"/>
      <family val="2"/>
      <charset val="134"/>
    </font>
    <font>
      <b/>
      <sz val="13"/>
      <color indexed="56"/>
      <name val="Calibri"/>
      <family val="2"/>
      <charset val="134"/>
    </font>
    <font>
      <sz val="10"/>
      <color indexed="20"/>
      <name val="Calibri"/>
      <family val="2"/>
      <charset val="134"/>
    </font>
    <font>
      <sz val="10"/>
      <color indexed="10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0"/>
      <color indexed="9"/>
      <name val="Calibri"/>
      <family val="2"/>
      <charset val="134"/>
    </font>
    <font>
      <sz val="10"/>
      <color indexed="60"/>
      <name val="Calibri"/>
      <family val="2"/>
      <charset val="134"/>
    </font>
    <font>
      <b/>
      <sz val="10"/>
      <color indexed="63"/>
      <name val="Calibri"/>
      <family val="2"/>
      <charset val="134"/>
    </font>
    <font>
      <b/>
      <sz val="18"/>
      <color indexed="56"/>
      <name val="Cambria"/>
      <family val="2"/>
      <charset val="134"/>
    </font>
    <font>
      <sz val="10"/>
      <color indexed="8"/>
      <name val="Calibri"/>
      <family val="2"/>
      <charset val="134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1"/>
      <name val="Franklin Gothic Book"/>
      <family val="2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9"/>
      <color rgb="FFFF0000"/>
      <name val="Arial Narrow"/>
      <family val="2"/>
    </font>
    <font>
      <b/>
      <sz val="10"/>
      <color theme="6" tint="0.39997558519241921"/>
      <name val="Arial Narrow"/>
      <family val="2"/>
    </font>
    <font>
      <sz val="8"/>
      <color theme="0" tint="-0.34998626667073579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0"/>
      <color indexed="22"/>
      <name val="Arial Narrow"/>
      <family val="2"/>
    </font>
    <font>
      <b/>
      <sz val="10"/>
      <color indexed="22"/>
      <name val="Arial Narrow"/>
      <family val="2"/>
    </font>
    <font>
      <b/>
      <sz val="12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12"/>
      <color indexed="8"/>
      <name val="Arial Narrow"/>
      <family val="2"/>
    </font>
    <font>
      <sz val="10"/>
      <color rgb="FF000000"/>
      <name val="Arial Narrow"/>
      <family val="2"/>
    </font>
    <font>
      <b/>
      <sz val="8"/>
      <color indexed="8"/>
      <name val="Arial Narrow"/>
      <family val="2"/>
    </font>
    <font>
      <b/>
      <sz val="12"/>
      <name val="Arial Narrow"/>
      <family val="2"/>
    </font>
    <font>
      <sz val="9"/>
      <color theme="0" tint="-0.34998626667073579"/>
      <name val="Arial Narrow"/>
      <family val="2"/>
    </font>
    <font>
      <sz val="10"/>
      <color theme="0" tint="-0.34998626667073579"/>
      <name val="Arial Narrow"/>
      <family val="2"/>
    </font>
    <font>
      <sz val="12"/>
      <color rgb="FF000000"/>
      <name val="Arial Narrow"/>
      <family val="2"/>
    </font>
    <font>
      <b/>
      <sz val="14"/>
      <color indexed="8"/>
      <name val="Arial Narrow"/>
      <family val="2"/>
    </font>
    <font>
      <sz val="9"/>
      <color rgb="FFFF0000"/>
      <name val="Arial"/>
      <family val="2"/>
    </font>
    <font>
      <sz val="14"/>
      <color indexed="8"/>
      <name val="Arial Narrow"/>
      <family val="2"/>
    </font>
    <font>
      <i/>
      <sz val="10"/>
      <color indexed="8"/>
      <name val="Arial Narrow"/>
      <family val="2"/>
    </font>
    <font>
      <b/>
      <sz val="10"/>
      <color rgb="FF000000"/>
      <name val="Symbol"/>
      <family val="1"/>
      <charset val="2"/>
    </font>
    <font>
      <b/>
      <sz val="11"/>
      <color rgb="FFC00000"/>
      <name val="Arial Narrow"/>
      <family val="2"/>
    </font>
    <font>
      <b/>
      <sz val="11"/>
      <color indexed="22"/>
      <name val="Arial Narrow"/>
      <family val="2"/>
    </font>
    <font>
      <sz val="11"/>
      <color rgb="FF000000"/>
      <name val="Arial Narrow"/>
      <family val="2"/>
    </font>
    <font>
      <b/>
      <sz val="11"/>
      <color indexed="10"/>
      <name val="Arial Narrow"/>
      <family val="2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indexed="8"/>
      <name val="Aptos"/>
      <family val="2"/>
      <charset val="1"/>
    </font>
    <font>
      <b/>
      <sz val="10"/>
      <color rgb="FFFF0000"/>
      <name val="Arial"/>
    </font>
    <font>
      <b/>
      <sz val="10"/>
      <color indexed="8"/>
      <name val="Copperplate Gothic Bold"/>
      <family val="2"/>
    </font>
    <font>
      <sz val="12"/>
      <color rgb="FFFFFF00"/>
      <name val="Lucida Sans Unicode"/>
    </font>
  </fonts>
  <fills count="41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34"/>
      </patternFill>
    </fill>
    <fill>
      <patternFill patternType="solid">
        <fgColor indexed="9"/>
        <bgColor indexed="3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42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30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52"/>
        <bgColor indexed="51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4"/>
      </patternFill>
    </fill>
  </fills>
  <borders count="8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/>
      <diagonal/>
    </border>
    <border>
      <left/>
      <right/>
      <top style="double">
        <color theme="3" tint="-0.24994659260841701"/>
      </top>
      <bottom/>
      <diagonal/>
    </border>
    <border>
      <left/>
      <right style="double">
        <color theme="3" tint="-0.24994659260841701"/>
      </right>
      <top style="double">
        <color theme="3" tint="-0.24994659260841701"/>
      </top>
      <bottom/>
      <diagonal/>
    </border>
    <border>
      <left style="double">
        <color theme="3" tint="-0.24994659260841701"/>
      </left>
      <right/>
      <top/>
      <bottom style="thin">
        <color indexed="55"/>
      </bottom>
      <diagonal/>
    </border>
    <border>
      <left style="thin">
        <color indexed="55"/>
      </left>
      <right style="double">
        <color theme="3" tint="-0.24994659260841701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/>
      <top style="thin">
        <color indexed="55"/>
      </top>
      <bottom style="thin">
        <color indexed="55"/>
      </bottom>
      <diagonal/>
    </border>
    <border>
      <left/>
      <right style="double">
        <color theme="3" tint="-0.24994659260841701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55"/>
      </right>
      <top style="thin">
        <color indexed="55"/>
      </top>
      <bottom/>
      <diagonal/>
    </border>
    <border>
      <left/>
      <right style="double">
        <color theme="3" tint="-0.24994659260841701"/>
      </right>
      <top style="thin">
        <color indexed="55"/>
      </top>
      <bottom style="thin">
        <color indexed="64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3" tint="-0.24994659260841701"/>
      </right>
      <top/>
      <bottom/>
      <diagonal/>
    </border>
    <border>
      <left style="double">
        <color theme="3" tint="-0.24994659260841701"/>
      </left>
      <right style="thin">
        <color indexed="55"/>
      </right>
      <top style="thin">
        <color indexed="64"/>
      </top>
      <bottom/>
      <diagonal/>
    </border>
    <border>
      <left/>
      <right style="double">
        <color theme="3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3" tint="-0.24994659260841701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theme="3" tint="-0.24994659260841701"/>
      </right>
      <top/>
      <bottom style="thin">
        <color indexed="55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double">
        <color theme="3" tint="-0.24994659260841701"/>
      </right>
      <top style="medium">
        <color indexed="64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64"/>
      </top>
      <bottom/>
      <diagonal/>
    </border>
    <border>
      <left style="double">
        <color theme="3" tint="-0.24994659260841701"/>
      </left>
      <right style="thin">
        <color indexed="64"/>
      </right>
      <top/>
      <bottom/>
      <diagonal/>
    </border>
    <border>
      <left/>
      <right style="double">
        <color theme="3" tint="-0.24994659260841701"/>
      </right>
      <top style="thin">
        <color indexed="55"/>
      </top>
      <bottom/>
      <diagonal/>
    </border>
    <border>
      <left/>
      <right style="double">
        <color theme="3" tint="-0.24994659260841701"/>
      </right>
      <top/>
      <bottom style="thin">
        <color indexed="64"/>
      </bottom>
      <diagonal/>
    </border>
    <border>
      <left style="double">
        <color theme="3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3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3" tint="-0.24994659260841701"/>
      </left>
      <right/>
      <top style="thin">
        <color indexed="64"/>
      </top>
      <bottom style="double">
        <color theme="3" tint="-0.24994659260841701"/>
      </bottom>
      <diagonal/>
    </border>
    <border>
      <left/>
      <right/>
      <top style="thin">
        <color indexed="64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thin">
        <color indexed="64"/>
      </top>
      <bottom style="double">
        <color theme="3" tint="-0.2499465926084170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theme="3" tint="-0.24994659260841701"/>
      </right>
      <top/>
      <bottom style="thin">
        <color indexed="55"/>
      </bottom>
      <diagonal/>
    </border>
  </borders>
  <cellStyleXfs count="45"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5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5" borderId="19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6" borderId="18" applyNumberFormat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3" fillId="23" borderId="1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2" borderId="11" applyNumberFormat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0" borderId="0"/>
    <xf numFmtId="0" fontId="20" fillId="0" borderId="0"/>
    <xf numFmtId="43" fontId="17" fillId="0" borderId="0" applyFont="0" applyFill="0" applyBorder="0" applyAlignment="0" applyProtection="0"/>
  </cellStyleXfs>
  <cellXfs count="223">
    <xf numFmtId="0" fontId="0" fillId="0" borderId="0" xfId="0" applyAlignment="1"/>
    <xf numFmtId="14" fontId="18" fillId="0" borderId="0" xfId="0" applyNumberFormat="1" applyFont="1" applyAlignment="1" applyProtection="1">
      <alignment horizontal="center"/>
      <protection hidden="1"/>
    </xf>
    <xf numFmtId="0" fontId="18" fillId="7" borderId="0" xfId="0" applyFont="1" applyFill="1" applyAlignment="1" applyProtection="1">
      <alignment horizontal="center"/>
      <protection hidden="1"/>
    </xf>
    <xf numFmtId="49" fontId="18" fillId="7" borderId="0" xfId="0" applyNumberFormat="1" applyFont="1" applyFill="1" applyAlignme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20" fillId="0" borderId="0" xfId="42"/>
    <xf numFmtId="2" fontId="20" fillId="0" borderId="0" xfId="42" applyNumberFormat="1"/>
    <xf numFmtId="0" fontId="20" fillId="0" borderId="0" xfId="42" applyAlignment="1">
      <alignment horizontal="left"/>
    </xf>
    <xf numFmtId="0" fontId="21" fillId="0" borderId="0" xfId="43" applyFont="1" applyAlignment="1">
      <alignment horizontal="left" vertical="top" indent="2"/>
    </xf>
    <xf numFmtId="0" fontId="19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19" fillId="0" borderId="1" xfId="0" applyFont="1" applyBorder="1">
      <alignment vertical="center"/>
    </xf>
    <xf numFmtId="0" fontId="19" fillId="0" borderId="3" xfId="0" applyFont="1" applyBorder="1">
      <alignment vertical="center"/>
    </xf>
    <xf numFmtId="0" fontId="19" fillId="34" borderId="34" xfId="0" applyFont="1" applyFill="1" applyBorder="1" applyAlignment="1" applyProtection="1">
      <alignment horizontal="left" vertical="center"/>
      <protection locked="0" hidden="1"/>
    </xf>
    <xf numFmtId="0" fontId="19" fillId="34" borderId="35" xfId="0" applyFont="1" applyFill="1" applyBorder="1" applyAlignment="1" applyProtection="1">
      <alignment horizontal="left" vertical="center"/>
      <protection locked="0" hidden="1"/>
    </xf>
    <xf numFmtId="0" fontId="18" fillId="0" borderId="0" xfId="0" applyFont="1" applyAlignment="1"/>
    <xf numFmtId="0" fontId="18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28" fillId="34" borderId="1" xfId="0" applyFont="1" applyFill="1" applyBorder="1" applyAlignment="1" applyProtection="1">
      <alignment horizontal="center" vertical="center"/>
      <protection locked="0" hidden="1"/>
    </xf>
    <xf numFmtId="14" fontId="18" fillId="0" borderId="0" xfId="0" applyNumberFormat="1" applyFont="1" applyAlignment="1" applyProtection="1">
      <protection hidden="1"/>
    </xf>
    <xf numFmtId="0" fontId="30" fillId="0" borderId="0" xfId="0" applyFont="1" applyAlignment="1" applyProtection="1">
      <protection hidden="1"/>
    </xf>
    <xf numFmtId="14" fontId="30" fillId="0" borderId="0" xfId="0" applyNumberFormat="1" applyFont="1" applyAlignment="1" applyProtection="1">
      <protection hidden="1"/>
    </xf>
    <xf numFmtId="0" fontId="30" fillId="0" borderId="0" xfId="0" applyFont="1" applyAlignment="1"/>
    <xf numFmtId="0" fontId="30" fillId="0" borderId="0" xfId="0" applyFont="1" applyAlignment="1">
      <alignment horizontal="left" vertical="center"/>
    </xf>
    <xf numFmtId="0" fontId="31" fillId="35" borderId="3" xfId="0" applyFont="1" applyFill="1" applyBorder="1" applyAlignment="1" applyProtection="1">
      <alignment horizontal="center" vertical="center"/>
      <protection locked="0" hidden="1"/>
    </xf>
    <xf numFmtId="0" fontId="32" fillId="0" borderId="4" xfId="0" applyFont="1" applyBorder="1" applyAlignment="1">
      <alignment vertical="center" wrapText="1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39" fillId="0" borderId="0" xfId="0" applyFont="1" applyAlignment="1">
      <alignment horizontal="left" vertical="top" wrapText="1"/>
    </xf>
    <xf numFmtId="0" fontId="19" fillId="0" borderId="0" xfId="0" applyFont="1" applyAlignment="1"/>
    <xf numFmtId="0" fontId="19" fillId="0" borderId="0" xfId="0" applyFont="1" applyAlignment="1" applyProtection="1">
      <alignment horizontal="left"/>
      <protection hidden="1"/>
    </xf>
    <xf numFmtId="0" fontId="40" fillId="0" borderId="1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7" borderId="0" xfId="0" applyFont="1" applyFill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center" vertical="center" wrapText="1"/>
    </xf>
    <xf numFmtId="0" fontId="37" fillId="34" borderId="1" xfId="0" applyFont="1" applyFill="1" applyBorder="1" applyAlignment="1" applyProtection="1">
      <alignment horizontal="center" vertical="center" wrapText="1"/>
      <protection locked="0" hidden="1"/>
    </xf>
    <xf numFmtId="14" fontId="37" fillId="4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7" fontId="37" fillId="0" borderId="1" xfId="44" applyNumberFormat="1" applyFont="1" applyBorder="1" applyAlignment="1" applyProtection="1">
      <alignment vertical="center"/>
    </xf>
    <xf numFmtId="43" fontId="37" fillId="0" borderId="1" xfId="44" applyFont="1" applyBorder="1" applyAlignment="1" applyProtection="1">
      <alignment vertical="center"/>
    </xf>
    <xf numFmtId="0" fontId="19" fillId="7" borderId="0" xfId="0" applyFont="1" applyFill="1" applyAlignment="1" applyProtection="1">
      <alignment horizontal="center"/>
      <protection hidden="1"/>
    </xf>
    <xf numFmtId="0" fontId="37" fillId="34" borderId="1" xfId="0" applyFont="1" applyFill="1" applyBorder="1" applyAlignment="1" applyProtection="1">
      <alignment horizontal="center" vertical="center"/>
      <protection locked="0" hidden="1"/>
    </xf>
    <xf numFmtId="0" fontId="37" fillId="34" borderId="3" xfId="0" applyFont="1" applyFill="1" applyBorder="1" applyAlignment="1" applyProtection="1">
      <alignment horizontal="center" vertical="center"/>
      <protection locked="0" hidden="1"/>
    </xf>
    <xf numFmtId="14" fontId="37" fillId="4" borderId="3" xfId="0" applyNumberFormat="1" applyFont="1" applyFill="1" applyBorder="1" applyAlignment="1">
      <alignment horizontal="center" vertical="center"/>
    </xf>
    <xf numFmtId="167" fontId="37" fillId="0" borderId="3" xfId="44" applyNumberFormat="1" applyFont="1" applyBorder="1" applyAlignment="1" applyProtection="1">
      <alignment vertical="center"/>
    </xf>
    <xf numFmtId="2" fontId="34" fillId="5" borderId="37" xfId="0" applyNumberFormat="1" applyFont="1" applyFill="1" applyBorder="1">
      <alignment vertical="center"/>
    </xf>
    <xf numFmtId="167" fontId="34" fillId="5" borderId="38" xfId="44" applyNumberFormat="1" applyFont="1" applyFill="1" applyBorder="1" applyAlignment="1" applyProtection="1">
      <alignment vertical="center"/>
    </xf>
    <xf numFmtId="43" fontId="34" fillId="5" borderId="38" xfId="44" applyFont="1" applyFill="1" applyBorder="1" applyAlignment="1" applyProtection="1">
      <alignment vertical="center"/>
    </xf>
    <xf numFmtId="43" fontId="42" fillId="0" borderId="1" xfId="44" applyFont="1" applyBorder="1" applyAlignment="1" applyProtection="1">
      <alignment vertical="center"/>
    </xf>
    <xf numFmtId="0" fontId="34" fillId="5" borderId="10" xfId="0" applyFont="1" applyFill="1" applyBorder="1">
      <alignment vertical="center"/>
    </xf>
    <xf numFmtId="10" fontId="34" fillId="5" borderId="7" xfId="0" applyNumberFormat="1" applyFont="1" applyFill="1" applyBorder="1">
      <alignment vertical="center"/>
    </xf>
    <xf numFmtId="167" fontId="42" fillId="0" borderId="3" xfId="44" applyNumberFormat="1" applyFont="1" applyBorder="1" applyAlignment="1" applyProtection="1">
      <alignment vertical="center"/>
    </xf>
    <xf numFmtId="0" fontId="44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14" fontId="37" fillId="4" borderId="1" xfId="0" applyNumberFormat="1" applyFont="1" applyFill="1" applyBorder="1" applyAlignment="1" applyProtection="1">
      <alignment horizontal="center" vertical="center"/>
      <protection hidden="1"/>
    </xf>
    <xf numFmtId="1" fontId="19" fillId="7" borderId="0" xfId="0" applyNumberFormat="1" applyFont="1" applyFill="1" applyAlignment="1" applyProtection="1">
      <protection hidden="1"/>
    </xf>
    <xf numFmtId="14" fontId="37" fillId="37" borderId="1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0" xfId="0" applyNumberFormat="1" applyFont="1" applyAlignment="1" applyProtection="1">
      <protection hidden="1"/>
    </xf>
    <xf numFmtId="1" fontId="39" fillId="0" borderId="0" xfId="0" applyNumberFormat="1" applyFont="1" applyAlignment="1">
      <alignment horizontal="right" vertical="center"/>
    </xf>
    <xf numFmtId="1" fontId="19" fillId="0" borderId="0" xfId="0" applyNumberFormat="1" applyFont="1" applyAlignment="1" applyProtection="1"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0" fontId="41" fillId="5" borderId="29" xfId="0" applyFont="1" applyFill="1" applyBorder="1" applyAlignment="1">
      <alignment vertical="center" wrapText="1"/>
    </xf>
    <xf numFmtId="0" fontId="41" fillId="5" borderId="5" xfId="0" applyFont="1" applyFill="1" applyBorder="1" applyAlignment="1">
      <alignment vertical="center" wrapText="1"/>
    </xf>
    <xf numFmtId="0" fontId="41" fillId="5" borderId="6" xfId="0" applyFont="1" applyFill="1" applyBorder="1" applyAlignment="1">
      <alignment vertical="center" wrapText="1"/>
    </xf>
    <xf numFmtId="0" fontId="41" fillId="5" borderId="23" xfId="0" applyFont="1" applyFill="1" applyBorder="1" applyAlignment="1">
      <alignment vertical="center" wrapText="1"/>
    </xf>
    <xf numFmtId="0" fontId="41" fillId="5" borderId="31" xfId="0" applyFont="1" applyFill="1" applyBorder="1" applyAlignment="1">
      <alignment vertical="center" wrapText="1"/>
    </xf>
    <xf numFmtId="0" fontId="41" fillId="5" borderId="25" xfId="0" applyFont="1" applyFill="1" applyBorder="1" applyAlignment="1">
      <alignment vertical="center" wrapText="1"/>
    </xf>
    <xf numFmtId="0" fontId="41" fillId="5" borderId="20" xfId="0" applyFont="1" applyFill="1" applyBorder="1" applyAlignment="1">
      <alignment vertical="center" wrapText="1"/>
    </xf>
    <xf numFmtId="0" fontId="41" fillId="5" borderId="28" xfId="0" applyFont="1" applyFill="1" applyBorder="1" applyAlignment="1">
      <alignment vertical="center" wrapText="1"/>
    </xf>
    <xf numFmtId="0" fontId="18" fillId="33" borderId="26" xfId="0" applyFont="1" applyFill="1" applyBorder="1">
      <alignment vertical="center"/>
    </xf>
    <xf numFmtId="0" fontId="29" fillId="36" borderId="2" xfId="0" applyFont="1" applyFill="1" applyBorder="1" applyAlignment="1">
      <alignment vertical="center" wrapText="1"/>
    </xf>
    <xf numFmtId="14" fontId="23" fillId="3" borderId="10" xfId="0" applyNumberFormat="1" applyFont="1" applyFill="1" applyBorder="1">
      <alignment vertical="center"/>
    </xf>
    <xf numFmtId="165" fontId="36" fillId="35" borderId="30" xfId="0" applyNumberFormat="1" applyFont="1" applyFill="1" applyBorder="1" applyProtection="1">
      <alignment vertical="center"/>
      <protection locked="0" hidden="1"/>
    </xf>
    <xf numFmtId="0" fontId="18" fillId="0" borderId="8" xfId="0" applyFont="1" applyBorder="1" applyAlignment="1">
      <alignment vertical="center" wrapText="1"/>
    </xf>
    <xf numFmtId="0" fontId="43" fillId="0" borderId="0" xfId="0" applyFont="1">
      <alignment vertical="center"/>
    </xf>
    <xf numFmtId="0" fontId="40" fillId="0" borderId="10" xfId="0" applyFont="1" applyBorder="1" applyAlignment="1">
      <alignment horizontal="center" vertical="center" wrapText="1"/>
    </xf>
    <xf numFmtId="0" fontId="37" fillId="34" borderId="10" xfId="0" applyFont="1" applyFill="1" applyBorder="1" applyAlignment="1" applyProtection="1">
      <alignment horizontal="center" vertical="center" wrapText="1"/>
      <protection locked="0" hidden="1"/>
    </xf>
    <xf numFmtId="0" fontId="37" fillId="34" borderId="10" xfId="0" applyFont="1" applyFill="1" applyBorder="1" applyAlignment="1" applyProtection="1">
      <alignment horizontal="center" vertical="center"/>
      <protection locked="0" hidden="1"/>
    </xf>
    <xf numFmtId="0" fontId="37" fillId="34" borderId="4" xfId="0" applyFont="1" applyFill="1" applyBorder="1" applyAlignment="1" applyProtection="1">
      <alignment horizontal="center" vertical="center"/>
      <protection locked="0" hidden="1"/>
    </xf>
    <xf numFmtId="0" fontId="48" fillId="0" borderId="0" xfId="0" applyFont="1" applyAlignment="1"/>
    <xf numFmtId="0" fontId="49" fillId="0" borderId="0" xfId="0" applyFont="1" applyAlignment="1"/>
    <xf numFmtId="43" fontId="42" fillId="0" borderId="10" xfId="44" applyFont="1" applyBorder="1" applyAlignment="1" applyProtection="1">
      <alignment vertical="center"/>
    </xf>
    <xf numFmtId="43" fontId="42" fillId="0" borderId="4" xfId="44" applyFont="1" applyBorder="1" applyAlignment="1" applyProtection="1">
      <alignment vertical="center"/>
    </xf>
    <xf numFmtId="167" fontId="42" fillId="0" borderId="42" xfId="44" applyNumberFormat="1" applyFont="1" applyBorder="1" applyAlignment="1" applyProtection="1">
      <alignment vertical="center"/>
    </xf>
    <xf numFmtId="0" fontId="34" fillId="5" borderId="2" xfId="0" applyFont="1" applyFill="1" applyBorder="1">
      <alignment vertical="center"/>
    </xf>
    <xf numFmtId="166" fontId="19" fillId="0" borderId="21" xfId="0" applyNumberFormat="1" applyFont="1" applyBorder="1" applyAlignment="1">
      <alignment vertical="center" wrapText="1"/>
    </xf>
    <xf numFmtId="0" fontId="38" fillId="0" borderId="44" xfId="0" applyFont="1" applyBorder="1" applyAlignment="1">
      <alignment horizontal="center" vertical="center" wrapText="1"/>
    </xf>
    <xf numFmtId="0" fontId="24" fillId="31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43" fontId="23" fillId="6" borderId="0" xfId="44" applyFont="1" applyFill="1" applyBorder="1" applyAlignment="1" applyProtection="1">
      <alignment vertical="center" wrapText="1"/>
    </xf>
    <xf numFmtId="2" fontId="23" fillId="6" borderId="0" xfId="0" applyNumberFormat="1" applyFont="1" applyFill="1" applyAlignment="1">
      <alignment vertical="center" wrapText="1"/>
    </xf>
    <xf numFmtId="43" fontId="23" fillId="0" borderId="0" xfId="44" applyFont="1" applyBorder="1" applyAlignment="1" applyProtection="1">
      <alignment vertical="center"/>
    </xf>
    <xf numFmtId="0" fontId="23" fillId="0" borderId="0" xfId="0" applyFont="1" applyAlignment="1">
      <alignment horizontal="left" vertical="center" wrapText="1"/>
    </xf>
    <xf numFmtId="0" fontId="27" fillId="39" borderId="0" xfId="0" applyFont="1" applyFill="1" applyAlignment="1" applyProtection="1">
      <protection hidden="1"/>
    </xf>
    <xf numFmtId="0" fontId="50" fillId="30" borderId="0" xfId="0" applyFont="1" applyFill="1" applyProtection="1">
      <alignment vertical="center"/>
      <protection hidden="1"/>
    </xf>
    <xf numFmtId="0" fontId="27" fillId="31" borderId="0" xfId="0" applyFont="1" applyFill="1" applyAlignment="1" applyProtection="1">
      <protection hidden="1"/>
    </xf>
    <xf numFmtId="0" fontId="50" fillId="40" borderId="0" xfId="0" applyFont="1" applyFill="1" applyProtection="1">
      <alignment vertical="center"/>
      <protection hidden="1"/>
    </xf>
    <xf numFmtId="0" fontId="51" fillId="39" borderId="0" xfId="0" applyFont="1" applyFill="1" applyAlignment="1" applyProtection="1">
      <protection hidden="1"/>
    </xf>
    <xf numFmtId="0" fontId="36" fillId="39" borderId="8" xfId="0" applyFont="1" applyFill="1" applyBorder="1" applyAlignment="1" applyProtection="1">
      <protection hidden="1"/>
    </xf>
    <xf numFmtId="49" fontId="36" fillId="39" borderId="8" xfId="0" applyNumberFormat="1" applyFont="1" applyFill="1" applyBorder="1" applyAlignment="1" applyProtection="1">
      <protection hidden="1"/>
    </xf>
    <xf numFmtId="1" fontId="52" fillId="39" borderId="8" xfId="0" applyNumberFormat="1" applyFont="1" applyFill="1" applyBorder="1" applyAlignment="1">
      <alignment horizontal="right" vertical="center"/>
    </xf>
    <xf numFmtId="1" fontId="52" fillId="39" borderId="8" xfId="0" applyNumberFormat="1" applyFont="1" applyFill="1" applyBorder="1" applyAlignment="1">
      <alignment horizontal="right" vertical="top" shrinkToFit="1"/>
    </xf>
    <xf numFmtId="0" fontId="28" fillId="39" borderId="8" xfId="0" applyFont="1" applyFill="1" applyBorder="1" applyAlignment="1">
      <alignment horizontal="right" vertical="top" wrapText="1"/>
    </xf>
    <xf numFmtId="1" fontId="52" fillId="39" borderId="8" xfId="0" applyNumberFormat="1" applyFont="1" applyFill="1" applyBorder="1" applyAlignment="1">
      <alignment vertical="top" shrinkToFit="1"/>
    </xf>
    <xf numFmtId="0" fontId="27" fillId="39" borderId="0" xfId="0" applyFont="1" applyFill="1" applyAlignment="1"/>
    <xf numFmtId="0" fontId="52" fillId="39" borderId="0" xfId="0" applyFont="1" applyFill="1" applyAlignment="1">
      <alignment vertical="top" wrapText="1"/>
    </xf>
    <xf numFmtId="1" fontId="36" fillId="39" borderId="0" xfId="0" applyNumberFormat="1" applyFont="1" applyFill="1" applyAlignment="1" applyProtection="1">
      <protection hidden="1"/>
    </xf>
    <xf numFmtId="1" fontId="27" fillId="39" borderId="0" xfId="0" applyNumberFormat="1" applyFont="1" applyFill="1" applyAlignment="1" applyProtection="1">
      <alignment horizontal="center"/>
      <protection hidden="1"/>
    </xf>
    <xf numFmtId="49" fontId="53" fillId="30" borderId="0" xfId="0" applyNumberFormat="1" applyFont="1" applyFill="1" applyAlignment="1" applyProtection="1">
      <alignment horizontal="left"/>
      <protection hidden="1"/>
    </xf>
    <xf numFmtId="0" fontId="27" fillId="31" borderId="0" xfId="0" applyFont="1" applyFill="1" applyAlignment="1" applyProtection="1">
      <alignment horizontal="center"/>
      <protection hidden="1"/>
    </xf>
    <xf numFmtId="0" fontId="27" fillId="39" borderId="8" xfId="0" applyFont="1" applyFill="1" applyBorder="1" applyAlignment="1" applyProtection="1">
      <alignment horizontal="center"/>
      <protection hidden="1"/>
    </xf>
    <xf numFmtId="1" fontId="36" fillId="39" borderId="8" xfId="0" applyNumberFormat="1" applyFont="1" applyFill="1" applyBorder="1" applyAlignment="1" applyProtection="1">
      <protection hidden="1"/>
    </xf>
    <xf numFmtId="49" fontId="36" fillId="39" borderId="0" xfId="0" applyNumberFormat="1" applyFont="1" applyFill="1" applyAlignment="1" applyProtection="1">
      <protection hidden="1"/>
    </xf>
    <xf numFmtId="49" fontId="27" fillId="39" borderId="0" xfId="0" applyNumberFormat="1" applyFont="1" applyFill="1" applyAlignment="1" applyProtection="1">
      <alignment horizontal="center"/>
      <protection hidden="1"/>
    </xf>
    <xf numFmtId="0" fontId="53" fillId="30" borderId="0" xfId="0" applyFont="1" applyFill="1" applyAlignment="1" applyProtection="1">
      <alignment horizontal="center"/>
      <protection hidden="1"/>
    </xf>
    <xf numFmtId="0" fontId="53" fillId="31" borderId="0" xfId="0" applyFont="1" applyFill="1" applyAlignment="1" applyProtection="1">
      <alignment horizontal="center"/>
      <protection hidden="1"/>
    </xf>
    <xf numFmtId="49" fontId="27" fillId="39" borderId="0" xfId="0" applyNumberFormat="1" applyFont="1" applyFill="1" applyAlignment="1" applyProtection="1">
      <protection hidden="1"/>
    </xf>
    <xf numFmtId="1" fontId="28" fillId="39" borderId="8" xfId="0" applyNumberFormat="1" applyFont="1" applyFill="1" applyBorder="1" applyAlignment="1"/>
    <xf numFmtId="0" fontId="36" fillId="0" borderId="0" xfId="0" applyFont="1" applyAlignment="1" applyProtection="1">
      <protection hidden="1"/>
    </xf>
    <xf numFmtId="49" fontId="36" fillId="0" borderId="0" xfId="0" applyNumberFormat="1" applyFont="1" applyAlignment="1" applyProtection="1">
      <protection hidden="1"/>
    </xf>
    <xf numFmtId="1" fontId="52" fillId="0" borderId="0" xfId="0" applyNumberFormat="1" applyFont="1" applyAlignment="1">
      <alignment horizontal="right" vertical="center"/>
    </xf>
    <xf numFmtId="0" fontId="27" fillId="0" borderId="0" xfId="0" applyFont="1" applyAlignment="1" applyProtection="1">
      <protection hidden="1"/>
    </xf>
    <xf numFmtId="0" fontId="23" fillId="6" borderId="0" xfId="0" applyFont="1" applyFill="1" applyAlignment="1">
      <alignment vertical="center" wrapText="1"/>
    </xf>
    <xf numFmtId="0" fontId="45" fillId="0" borderId="0" xfId="0" applyFont="1" applyAlignment="1"/>
    <xf numFmtId="0" fontId="41" fillId="5" borderId="0" xfId="0" applyFont="1" applyFill="1" applyAlignment="1">
      <alignment vertical="center" wrapText="1"/>
    </xf>
    <xf numFmtId="0" fontId="26" fillId="32" borderId="0" xfId="0" applyFont="1" applyFill="1" applyAlignment="1"/>
    <xf numFmtId="0" fontId="18" fillId="2" borderId="50" xfId="0" applyFont="1" applyFill="1" applyBorder="1">
      <alignment vertical="center"/>
    </xf>
    <xf numFmtId="0" fontId="47" fillId="34" borderId="49" xfId="0" applyFont="1" applyFill="1" applyBorder="1" applyAlignment="1" applyProtection="1">
      <alignment horizontal="center" vertical="center"/>
      <protection locked="0" hidden="1"/>
    </xf>
    <xf numFmtId="0" fontId="29" fillId="36" borderId="51" xfId="0" applyFont="1" applyFill="1" applyBorder="1" applyAlignment="1">
      <alignment vertical="center" wrapText="1"/>
    </xf>
    <xf numFmtId="0" fontId="29" fillId="36" borderId="52" xfId="0" applyFont="1" applyFill="1" applyBorder="1" applyAlignment="1">
      <alignment vertical="center" wrapText="1"/>
    </xf>
    <xf numFmtId="0" fontId="18" fillId="0" borderId="53" xfId="0" applyFont="1" applyBorder="1" applyAlignment="1">
      <alignment vertical="center" wrapText="1"/>
    </xf>
    <xf numFmtId="0" fontId="23" fillId="0" borderId="55" xfId="0" applyFont="1" applyBorder="1" applyAlignment="1">
      <alignment vertical="center" wrapText="1"/>
    </xf>
    <xf numFmtId="0" fontId="18" fillId="0" borderId="56" xfId="0" applyFont="1" applyBorder="1" applyAlignment="1"/>
    <xf numFmtId="0" fontId="32" fillId="0" borderId="60" xfId="0" applyFont="1" applyBorder="1" applyAlignment="1">
      <alignment horizontal="center" vertical="center" wrapText="1"/>
    </xf>
    <xf numFmtId="0" fontId="19" fillId="34" borderId="50" xfId="0" applyFont="1" applyFill="1" applyBorder="1" applyAlignment="1" applyProtection="1">
      <alignment horizontal="left" vertical="center" wrapText="1"/>
      <protection locked="0" hidden="1"/>
    </xf>
    <xf numFmtId="43" fontId="37" fillId="0" borderId="49" xfId="44" applyFont="1" applyBorder="1" applyAlignment="1" applyProtection="1">
      <alignment vertical="center"/>
    </xf>
    <xf numFmtId="0" fontId="19" fillId="34" borderId="50" xfId="0" applyFont="1" applyFill="1" applyBorder="1" applyAlignment="1" applyProtection="1">
      <alignment horizontal="left" vertical="center"/>
      <protection locked="0" hidden="1"/>
    </xf>
    <xf numFmtId="0" fontId="37" fillId="34" borderId="50" xfId="0" applyFont="1" applyFill="1" applyBorder="1" applyAlignment="1" applyProtection="1">
      <alignment horizontal="left" vertical="center" wrapText="1"/>
      <protection locked="0" hidden="1"/>
    </xf>
    <xf numFmtId="0" fontId="19" fillId="34" borderId="61" xfId="0" applyFont="1" applyFill="1" applyBorder="1" applyAlignment="1" applyProtection="1">
      <alignment horizontal="left" vertical="center"/>
      <protection locked="0" hidden="1"/>
    </xf>
    <xf numFmtId="0" fontId="19" fillId="34" borderId="62" xfId="0" applyFont="1" applyFill="1" applyBorder="1" applyAlignment="1" applyProtection="1">
      <alignment horizontal="left" vertical="center"/>
      <protection locked="0" hidden="1"/>
    </xf>
    <xf numFmtId="0" fontId="18" fillId="33" borderId="63" xfId="0" applyFont="1" applyFill="1" applyBorder="1">
      <alignment vertical="center"/>
    </xf>
    <xf numFmtId="43" fontId="34" fillId="5" borderId="64" xfId="44" applyFont="1" applyFill="1" applyBorder="1" applyAlignment="1" applyProtection="1">
      <alignment vertical="center"/>
    </xf>
    <xf numFmtId="43" fontId="34" fillId="5" borderId="49" xfId="44" applyFont="1" applyFill="1" applyBorder="1" applyAlignment="1" applyProtection="1">
      <alignment vertical="center"/>
    </xf>
    <xf numFmtId="43" fontId="18" fillId="33" borderId="70" xfId="44" applyFont="1" applyFill="1" applyBorder="1" applyAlignment="1" applyProtection="1">
      <alignment vertical="center"/>
    </xf>
    <xf numFmtId="0" fontId="31" fillId="34" borderId="39" xfId="0" applyFont="1" applyFill="1" applyBorder="1" applyProtection="1">
      <alignment vertical="center"/>
      <protection locked="0" hidden="1"/>
    </xf>
    <xf numFmtId="0" fontId="54" fillId="0" borderId="74" xfId="0" applyFont="1" applyFill="1" applyBorder="1" applyAlignment="1"/>
    <xf numFmtId="0" fontId="54" fillId="0" borderId="75" xfId="0" applyFont="1" applyFill="1" applyBorder="1" applyAlignment="1"/>
    <xf numFmtId="0" fontId="54" fillId="0" borderId="76" xfId="0" applyFont="1" applyFill="1" applyBorder="1" applyAlignment="1"/>
    <xf numFmtId="0" fontId="0" fillId="0" borderId="0" xfId="0" applyFill="1" applyAlignment="1"/>
    <xf numFmtId="0" fontId="54" fillId="0" borderId="77" xfId="0" applyFont="1" applyFill="1" applyBorder="1" applyAlignment="1"/>
    <xf numFmtId="0" fontId="54" fillId="0" borderId="0" xfId="0" applyFont="1" applyFill="1" applyBorder="1" applyAlignment="1"/>
    <xf numFmtId="0" fontId="54" fillId="0" borderId="78" xfId="0" applyFont="1" applyFill="1" applyBorder="1" applyAlignment="1"/>
    <xf numFmtId="0" fontId="55" fillId="0" borderId="0" xfId="0" applyFont="1" applyFill="1" applyBorder="1" applyAlignment="1"/>
    <xf numFmtId="0" fontId="54" fillId="0" borderId="79" xfId="0" applyFont="1" applyFill="1" applyBorder="1" applyAlignment="1"/>
    <xf numFmtId="0" fontId="55" fillId="0" borderId="80" xfId="0" applyFont="1" applyFill="1" applyBorder="1" applyAlignment="1"/>
    <xf numFmtId="0" fontId="54" fillId="0" borderId="80" xfId="0" applyFont="1" applyFill="1" applyBorder="1" applyAlignment="1"/>
    <xf numFmtId="0" fontId="56" fillId="0" borderId="0" xfId="0" applyFont="1" applyFill="1" applyAlignment="1"/>
    <xf numFmtId="0" fontId="54" fillId="0" borderId="81" xfId="0" applyFont="1" applyFill="1" applyBorder="1" applyAlignment="1"/>
    <xf numFmtId="0" fontId="55" fillId="0" borderId="74" xfId="0" applyFont="1" applyFill="1" applyBorder="1" applyAlignment="1"/>
    <xf numFmtId="0" fontId="55" fillId="0" borderId="75" xfId="0" applyFont="1" applyFill="1" applyBorder="1" applyAlignment="1"/>
    <xf numFmtId="0" fontId="55" fillId="0" borderId="76" xfId="0" applyFont="1" applyFill="1" applyBorder="1" applyAlignment="1"/>
    <xf numFmtId="0" fontId="55" fillId="0" borderId="77" xfId="0" applyFont="1" applyFill="1" applyBorder="1" applyAlignment="1"/>
    <xf numFmtId="0" fontId="55" fillId="0" borderId="78" xfId="0" applyFont="1" applyFill="1" applyBorder="1" applyAlignment="1"/>
    <xf numFmtId="0" fontId="0" fillId="0" borderId="0" xfId="0" applyFont="1" applyFill="1" applyAlignment="1"/>
    <xf numFmtId="0" fontId="55" fillId="0" borderId="79" xfId="0" applyFont="1" applyFill="1" applyBorder="1" applyAlignment="1"/>
    <xf numFmtId="0" fontId="55" fillId="0" borderId="81" xfId="0" applyFont="1" applyFill="1" applyBorder="1" applyAlignment="1"/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165" fontId="46" fillId="0" borderId="0" xfId="0" applyNumberFormat="1" applyFont="1" applyAlignment="1">
      <alignment horizontal="left" vertical="center" wrapText="1"/>
    </xf>
    <xf numFmtId="164" fontId="18" fillId="33" borderId="69" xfId="0" applyNumberFormat="1" applyFont="1" applyFill="1" applyBorder="1" applyAlignment="1">
      <alignment horizontal="left" vertical="center"/>
    </xf>
    <xf numFmtId="164" fontId="18" fillId="33" borderId="33" xfId="0" applyNumberFormat="1" applyFont="1" applyFill="1" applyBorder="1" applyAlignment="1">
      <alignment horizontal="left" vertical="center"/>
    </xf>
    <xf numFmtId="0" fontId="18" fillId="33" borderId="20" xfId="0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left" vertical="center"/>
      <protection hidden="1"/>
    </xf>
    <xf numFmtId="0" fontId="19" fillId="0" borderId="22" xfId="0" applyFont="1" applyBorder="1" applyAlignment="1"/>
    <xf numFmtId="0" fontId="27" fillId="33" borderId="0" xfId="0" applyFont="1" applyFill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43" fontId="27" fillId="0" borderId="67" xfId="44" applyFont="1" applyBorder="1" applyAlignment="1">
      <alignment horizontal="right" vertical="center"/>
    </xf>
    <xf numFmtId="43" fontId="27" fillId="0" borderId="68" xfId="44" applyFont="1" applyBorder="1" applyAlignment="1">
      <alignment horizontal="right" vertical="center"/>
    </xf>
    <xf numFmtId="0" fontId="22" fillId="32" borderId="0" xfId="0" applyFont="1" applyFill="1" applyAlignment="1">
      <alignment horizontal="center"/>
    </xf>
    <xf numFmtId="0" fontId="19" fillId="34" borderId="10" xfId="0" applyFont="1" applyFill="1" applyBorder="1" applyAlignment="1" applyProtection="1">
      <alignment horizontal="left" vertical="center"/>
      <protection locked="0" hidden="1"/>
    </xf>
    <xf numFmtId="0" fontId="19" fillId="34" borderId="2" xfId="0" applyFont="1" applyFill="1" applyBorder="1" applyAlignment="1" applyProtection="1">
      <alignment horizontal="left" vertical="center"/>
      <protection locked="0" hidden="1"/>
    </xf>
    <xf numFmtId="0" fontId="19" fillId="34" borderId="7" xfId="0" applyFont="1" applyFill="1" applyBorder="1" applyAlignment="1" applyProtection="1">
      <alignment horizontal="left" vertical="center"/>
      <protection locked="0" hidden="1"/>
    </xf>
    <xf numFmtId="0" fontId="18" fillId="2" borderId="1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7" fillId="0" borderId="5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left" vertical="top" wrapText="1"/>
    </xf>
    <xf numFmtId="0" fontId="18" fillId="0" borderId="66" xfId="0" applyFont="1" applyBorder="1" applyAlignment="1">
      <alignment horizontal="left" vertical="top" wrapText="1"/>
    </xf>
    <xf numFmtId="0" fontId="18" fillId="0" borderId="23" xfId="0" applyFont="1" applyBorder="1" applyAlignment="1" applyProtection="1">
      <alignment horizontal="left" vertical="center"/>
      <protection hidden="1"/>
    </xf>
    <xf numFmtId="0" fontId="19" fillId="0" borderId="24" xfId="0" applyFont="1" applyBorder="1" applyAlignment="1"/>
    <xf numFmtId="0" fontId="33" fillId="0" borderId="40" xfId="0" applyFont="1" applyBorder="1" applyAlignment="1">
      <alignment horizontal="center" vertical="center"/>
    </xf>
    <xf numFmtId="0" fontId="24" fillId="0" borderId="40" xfId="0" applyFont="1" applyBorder="1" applyAlignment="1" applyProtection="1">
      <alignment horizontal="center" vertical="center"/>
      <protection hidden="1"/>
    </xf>
    <xf numFmtId="0" fontId="24" fillId="0" borderId="54" xfId="0" applyFont="1" applyBorder="1" applyAlignment="1" applyProtection="1">
      <alignment horizontal="center" vertical="center"/>
      <protection hidden="1"/>
    </xf>
    <xf numFmtId="0" fontId="19" fillId="0" borderId="2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58" fillId="0" borderId="45" xfId="0" applyFont="1" applyBorder="1" applyAlignment="1">
      <alignment horizontal="center"/>
    </xf>
    <xf numFmtId="0" fontId="58" fillId="0" borderId="46" xfId="0" applyFont="1" applyBorder="1" applyAlignment="1">
      <alignment horizontal="center"/>
    </xf>
    <xf numFmtId="0" fontId="58" fillId="0" borderId="47" xfId="0" applyFont="1" applyBorder="1" applyAlignment="1">
      <alignment horizontal="center"/>
    </xf>
    <xf numFmtId="0" fontId="59" fillId="38" borderId="48" xfId="0" applyFont="1" applyFill="1" applyBorder="1" applyAlignment="1">
      <alignment horizontal="center" vertical="center" wrapText="1"/>
    </xf>
    <xf numFmtId="0" fontId="59" fillId="38" borderId="36" xfId="0" applyFont="1" applyFill="1" applyBorder="1" applyAlignment="1">
      <alignment horizontal="center" vertical="center" wrapText="1"/>
    </xf>
    <xf numFmtId="0" fontId="59" fillId="38" borderId="82" xfId="0" applyFont="1" applyFill="1" applyBorder="1" applyAlignment="1">
      <alignment horizontal="center" vertical="center" wrapText="1"/>
    </xf>
  </cellXfs>
  <cellStyles count="45">
    <cellStyle name="20% - Accent1" xfId="4"/>
    <cellStyle name="20% - Accent2" xfId="5"/>
    <cellStyle name="20% - Accent3" xfId="1"/>
    <cellStyle name="20% - Accent4" xfId="6"/>
    <cellStyle name="20% - Accent5" xfId="8"/>
    <cellStyle name="20% - Accent6" xfId="10"/>
    <cellStyle name="40% - Accent1" xfId="2"/>
    <cellStyle name="40% - Accent2" xfId="12"/>
    <cellStyle name="40% - Accent3" xfId="14"/>
    <cellStyle name="40% - Accent4" xfId="15"/>
    <cellStyle name="40% - Accent5" xfId="16"/>
    <cellStyle name="40% - Accent6" xfId="17"/>
    <cellStyle name="60% - Accent1" xfId="7"/>
    <cellStyle name="60% - Accent2" xfId="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"/>
    <cellStyle name="Check Cell" xfId="33"/>
    <cellStyle name="Comma" xfId="44" builtinId="3"/>
    <cellStyle name="Explanatory Text" xfId="34"/>
    <cellStyle name="Good" xfId="19"/>
    <cellStyle name="Heading 1" xfId="35"/>
    <cellStyle name="Heading 2" xfId="32"/>
    <cellStyle name="Heading 3" xfId="36"/>
    <cellStyle name="Heading 4" xfId="37"/>
    <cellStyle name="Input" xfId="38"/>
    <cellStyle name="Linked Cell" xfId="39"/>
    <cellStyle name="Neutral" xfId="40"/>
    <cellStyle name="Normal" xfId="0" builtinId="0"/>
    <cellStyle name="Normal 2" xfId="43"/>
    <cellStyle name="Normal_Call Register" xfId="42"/>
    <cellStyle name="Note" xfId="31"/>
    <cellStyle name="Output" xfId="18"/>
    <cellStyle name="Title" xfId="11"/>
    <cellStyle name="Total" xfId="41"/>
    <cellStyle name="Warning Text" xfId="13"/>
  </cellStyles>
  <dxfs count="3">
    <dxf>
      <font>
        <b/>
        <i val="0"/>
        <color rgb="FFFF0000"/>
      </font>
    </dxf>
    <dxf>
      <font>
        <color auto="1"/>
      </font>
    </dxf>
    <dxf>
      <font>
        <color theme="6" tint="0.5999633777886288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28</xdr:row>
      <xdr:rowOff>171450</xdr:rowOff>
    </xdr:from>
    <xdr:to>
      <xdr:col>3</xdr:col>
      <xdr:colOff>1095374</xdr:colOff>
      <xdr:row>29</xdr:row>
      <xdr:rowOff>180975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5" y="5876925"/>
          <a:ext cx="1066799" cy="2000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</a:ln>
      </xdr:spPr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113"/>
  <sheetViews>
    <sheetView tabSelected="1" zoomScale="104" zoomScaleNormal="104" workbookViewId="0">
      <selection activeCell="B17" sqref="B17"/>
    </sheetView>
  </sheetViews>
  <sheetFormatPr defaultColWidth="0" defaultRowHeight="16.5" zeroHeight="1"/>
  <cols>
    <col min="1" max="2" width="4.140625" style="15" customWidth="1"/>
    <col min="3" max="3" width="4.85546875" style="15" customWidth="1"/>
    <col min="4" max="4" width="20.28515625" style="15" customWidth="1"/>
    <col min="5" max="5" width="17.7109375" style="15" customWidth="1"/>
    <col min="6" max="6" width="14.140625" style="15" customWidth="1"/>
    <col min="7" max="7" width="12.5703125" style="15" customWidth="1"/>
    <col min="8" max="8" width="5.140625" style="15" customWidth="1"/>
    <col min="9" max="9" width="8.85546875" style="15" customWidth="1"/>
    <col min="10" max="12" width="10.140625" style="15" customWidth="1"/>
    <col min="13" max="14" width="11.28515625" style="15" customWidth="1"/>
    <col min="15" max="15" width="10" style="15" customWidth="1"/>
    <col min="16" max="16" width="11.7109375" style="15" customWidth="1"/>
    <col min="17" max="17" width="10.140625" style="10" customWidth="1"/>
    <col min="18" max="18" width="13.42578125" style="10" hidden="1" customWidth="1"/>
    <col min="19" max="19" width="14.42578125" style="10" hidden="1" customWidth="1"/>
    <col min="20" max="21" width="7.28515625" style="10" hidden="1" customWidth="1"/>
    <col min="22" max="22" width="13.5703125" style="10" hidden="1" customWidth="1"/>
    <col min="23" max="23" width="1.5703125" style="10" hidden="1" customWidth="1"/>
    <col min="24" max="24" width="12.140625" style="10" hidden="1" customWidth="1"/>
    <col min="25" max="25" width="11.28515625" style="10" hidden="1" customWidth="1"/>
    <col min="26" max="26" width="8.42578125" style="10" hidden="1" customWidth="1"/>
    <col min="27" max="27" width="12" style="10" hidden="1" customWidth="1"/>
    <col min="28" max="28" width="11.7109375" style="127" hidden="1" customWidth="1"/>
    <col min="29" max="35" width="8.85546875" style="127" hidden="1" customWidth="1"/>
    <col min="36" max="36" width="8.85546875" style="15" hidden="1" customWidth="1"/>
    <col min="37" max="38" width="24" style="16" hidden="1" customWidth="1"/>
    <col min="39" max="39" width="12.42578125" style="16" hidden="1" customWidth="1"/>
    <col min="40" max="40" width="34.7109375" style="16" hidden="1" customWidth="1"/>
    <col min="41" max="42" width="8.85546875" style="15" hidden="1" customWidth="1"/>
    <col min="43" max="16384" width="0" style="15" hidden="1"/>
  </cols>
  <sheetData>
    <row r="1" spans="1:42" ht="17.25" thickBot="1">
      <c r="D1" s="194" t="s">
        <v>0</v>
      </c>
      <c r="E1" s="194"/>
      <c r="F1" s="194"/>
      <c r="G1" s="194"/>
      <c r="H1" s="194"/>
      <c r="I1" s="194"/>
      <c r="J1" s="131"/>
      <c r="K1" s="131"/>
      <c r="L1" s="131"/>
      <c r="M1" s="131"/>
      <c r="N1" s="131"/>
      <c r="O1" s="131"/>
      <c r="P1" s="131"/>
      <c r="AB1" s="99"/>
      <c r="AC1" s="99"/>
      <c r="AD1" s="99"/>
      <c r="AE1" s="99"/>
      <c r="AF1" s="99"/>
      <c r="AG1" s="99"/>
      <c r="AH1" s="99"/>
      <c r="AI1" s="99"/>
    </row>
    <row r="2" spans="1:42" ht="14.45" customHeight="1">
      <c r="D2" s="217" t="s">
        <v>1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9"/>
      <c r="AB2" s="99"/>
      <c r="AC2" s="99"/>
      <c r="AD2" s="99"/>
      <c r="AE2" s="99"/>
      <c r="AF2" s="99"/>
      <c r="AG2" s="99"/>
      <c r="AH2" s="99"/>
      <c r="AI2" s="99"/>
    </row>
    <row r="3" spans="1:42" ht="19.5" customHeight="1">
      <c r="D3" s="220" t="s">
        <v>2</v>
      </c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2"/>
      <c r="AB3" s="99"/>
      <c r="AC3" s="99"/>
      <c r="AD3" s="99"/>
      <c r="AE3" s="99"/>
      <c r="AF3" s="99"/>
      <c r="AG3" s="99"/>
      <c r="AH3" s="99"/>
      <c r="AI3" s="99"/>
    </row>
    <row r="4" spans="1:42" ht="20.25" customHeight="1">
      <c r="D4" s="132" t="s">
        <v>3</v>
      </c>
      <c r="E4" s="195"/>
      <c r="F4" s="196"/>
      <c r="G4" s="197"/>
      <c r="H4" s="198" t="s">
        <v>4</v>
      </c>
      <c r="I4" s="199"/>
      <c r="J4" s="76">
        <v>46113</v>
      </c>
      <c r="K4" s="76"/>
      <c r="L4" s="76"/>
      <c r="M4" s="17" t="s">
        <v>5</v>
      </c>
      <c r="N4" s="18" t="s">
        <v>6</v>
      </c>
      <c r="O4" s="129" t="s">
        <v>7</v>
      </c>
      <c r="P4" s="133"/>
      <c r="X4" s="19">
        <v>46113</v>
      </c>
      <c r="Y4" s="10">
        <f>IF(S5=0,0,IF(S5&gt;29000,AA11,IF(S5&gt;22730,AA10,AA9)))</f>
        <v>0</v>
      </c>
      <c r="AB4" s="100" t="s">
        <v>8</v>
      </c>
      <c r="AC4" s="101"/>
      <c r="AD4" s="101"/>
      <c r="AE4" s="101"/>
      <c r="AF4" s="101"/>
      <c r="AG4" s="101"/>
      <c r="AH4" s="101"/>
      <c r="AI4" s="101"/>
    </row>
    <row r="5" spans="1:42" s="22" customFormat="1" ht="3.75" customHeight="1">
      <c r="D5" s="134">
        <f>IF(N4="Retiring",IF(E7&lt;DATE(2025,12,31),DATE(2025,2,1),EOMONTH(E7,1)+1),DATE(2026,4,1))</f>
        <v>46113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135"/>
      <c r="Q5" s="10"/>
      <c r="R5" s="10"/>
      <c r="S5" s="10"/>
      <c r="T5" s="10"/>
      <c r="U5" s="10"/>
      <c r="V5" s="10"/>
      <c r="W5" s="20"/>
      <c r="X5" s="21">
        <v>42461</v>
      </c>
      <c r="Y5" s="20"/>
      <c r="Z5" s="20"/>
      <c r="AA5" s="20" t="s">
        <v>9</v>
      </c>
      <c r="AB5" s="102"/>
      <c r="AC5" s="103"/>
      <c r="AD5" s="103"/>
      <c r="AE5" s="103"/>
      <c r="AF5" s="103"/>
      <c r="AG5" s="103"/>
      <c r="AH5" s="103"/>
      <c r="AI5" s="103"/>
      <c r="AK5" s="23"/>
      <c r="AL5" s="23"/>
      <c r="AM5" s="23"/>
      <c r="AN5" s="23"/>
    </row>
    <row r="6" spans="1:42" ht="19.5" customHeight="1">
      <c r="D6" s="136" t="s">
        <v>10</v>
      </c>
      <c r="E6" s="24">
        <v>1500000</v>
      </c>
      <c r="F6" s="25" t="s">
        <v>11</v>
      </c>
      <c r="G6" s="150">
        <v>2000000</v>
      </c>
      <c r="H6" s="211" t="str">
        <f>IF(G6&lt;E6,"ERROR!","")</f>
        <v/>
      </c>
      <c r="I6" s="211"/>
      <c r="J6" s="212" t="str">
        <f>IF(G6&lt;E6,"Opted SI cannot be less than Eligible SI","")</f>
        <v/>
      </c>
      <c r="K6" s="212"/>
      <c r="L6" s="212"/>
      <c r="M6" s="212"/>
      <c r="N6" s="212"/>
      <c r="O6" s="212"/>
      <c r="P6" s="213"/>
      <c r="AA6" s="4"/>
      <c r="AB6" s="104" t="s">
        <v>12</v>
      </c>
      <c r="AC6" s="105" t="s">
        <v>13</v>
      </c>
      <c r="AD6" s="105" t="s">
        <v>14</v>
      </c>
      <c r="AE6" s="105" t="s">
        <v>15</v>
      </c>
      <c r="AF6" s="105" t="s">
        <v>16</v>
      </c>
      <c r="AG6" s="105" t="s">
        <v>17</v>
      </c>
      <c r="AH6" s="105" t="s">
        <v>18</v>
      </c>
      <c r="AI6" s="105" t="s">
        <v>19</v>
      </c>
      <c r="AK6" s="26"/>
      <c r="AL6" s="26"/>
      <c r="AM6" s="27"/>
      <c r="AN6" s="26"/>
      <c r="AP6" s="28" t="s">
        <v>20</v>
      </c>
    </row>
    <row r="7" spans="1:42" ht="27.95" customHeight="1">
      <c r="D7" s="137" t="str">
        <f>IF(N4="Retiring","Retirement Date as dd-mmm-yyyy","")</f>
        <v/>
      </c>
      <c r="E7" s="77">
        <v>45777</v>
      </c>
      <c r="F7" s="78" t="s">
        <v>21</v>
      </c>
      <c r="G7" s="90">
        <f>IF(N4="Retiring",EOMONTH(E7,1)+1,DATE(2026,4,1))</f>
        <v>46113</v>
      </c>
      <c r="H7" s="214" t="str">
        <f>CONCATENATE("Months upto 31/03/",YEAR(J4)+1)</f>
        <v>Months upto 31/03/2027</v>
      </c>
      <c r="I7" s="215"/>
      <c r="J7" s="216"/>
      <c r="K7" s="91">
        <f>MIN(12,12*(YEAR(DATE(2027,3,31))-YEAR(G7))+MONTH(DATE(2027,3,31))-MONTH(G7)-(DAY(DATE(2027,3,31))&lt;DAY(G7)))+1</f>
        <v>12</v>
      </c>
      <c r="L7" s="184"/>
      <c r="M7" s="185"/>
      <c r="N7" s="185"/>
      <c r="O7" s="185"/>
      <c r="P7" s="138"/>
      <c r="X7" s="10" t="s">
        <v>22</v>
      </c>
      <c r="Y7" s="10" t="s">
        <v>23</v>
      </c>
      <c r="AA7" s="1">
        <f>+X4</f>
        <v>46113</v>
      </c>
      <c r="AB7" s="104">
        <v>300000</v>
      </c>
      <c r="AC7" s="106"/>
      <c r="AD7" s="106"/>
      <c r="AE7" s="106"/>
      <c r="AF7" s="106"/>
      <c r="AG7" s="106"/>
      <c r="AH7" s="106"/>
      <c r="AI7" s="106"/>
      <c r="AK7" s="29"/>
      <c r="AL7" s="29"/>
      <c r="AM7" s="30"/>
      <c r="AN7" s="29"/>
      <c r="AP7" s="31" t="s">
        <v>24</v>
      </c>
    </row>
    <row r="8" spans="1:42" ht="15" customHeight="1">
      <c r="A8" s="172" t="s">
        <v>25</v>
      </c>
      <c r="B8" s="172"/>
      <c r="C8" s="173"/>
      <c r="D8" s="176" t="s">
        <v>26</v>
      </c>
      <c r="E8" s="174" t="s">
        <v>27</v>
      </c>
      <c r="F8" s="174" t="s">
        <v>28</v>
      </c>
      <c r="G8" s="178" t="s">
        <v>29</v>
      </c>
      <c r="H8" s="200" t="str">
        <f ca="1">IF(ISNUMBER(VALUE(INFO("RELEASE"))),"Calculator loaded on MS Excel","Calculator is not opened in MS EXCEL. ERRORS MAY OCCUR")</f>
        <v>Calculator loaded on MS Excel</v>
      </c>
      <c r="I8" s="201"/>
      <c r="J8" s="201"/>
      <c r="K8" s="201"/>
      <c r="L8" s="201"/>
      <c r="M8" s="201"/>
      <c r="N8" s="201"/>
      <c r="O8" s="201"/>
      <c r="P8" s="202"/>
      <c r="X8" s="32">
        <v>1</v>
      </c>
      <c r="Y8" s="32">
        <v>1</v>
      </c>
      <c r="Z8" s="10" t="s">
        <v>30</v>
      </c>
      <c r="AA8" s="2" t="s">
        <v>31</v>
      </c>
      <c r="AB8" s="104">
        <v>400000</v>
      </c>
      <c r="AC8" s="106"/>
      <c r="AD8" s="106"/>
      <c r="AE8" s="106"/>
      <c r="AF8" s="106"/>
      <c r="AG8" s="106"/>
      <c r="AH8" s="106"/>
      <c r="AI8" s="106"/>
      <c r="AK8" s="29"/>
      <c r="AL8" s="29"/>
      <c r="AM8" s="30"/>
      <c r="AN8" s="29"/>
      <c r="AP8" s="31" t="s">
        <v>32</v>
      </c>
    </row>
    <row r="9" spans="1:42" s="38" customFormat="1" ht="54">
      <c r="A9" s="33" t="s">
        <v>33</v>
      </c>
      <c r="B9" s="33" t="s">
        <v>34</v>
      </c>
      <c r="C9" s="80" t="s">
        <v>35</v>
      </c>
      <c r="D9" s="177"/>
      <c r="E9" s="175"/>
      <c r="F9" s="175"/>
      <c r="G9" s="179"/>
      <c r="H9" s="92" t="s">
        <v>36</v>
      </c>
      <c r="I9" s="93" t="str">
        <f>CONCATENATE("Completed Age as on ",TEXT(J4,"dd/mm/yyyy"))</f>
        <v>Completed Age as on 01/04/2026</v>
      </c>
      <c r="J9" s="94" t="s">
        <v>37</v>
      </c>
      <c r="K9" s="94" t="s">
        <v>38</v>
      </c>
      <c r="L9" s="94" t="s">
        <v>39</v>
      </c>
      <c r="M9" s="94" t="s">
        <v>40</v>
      </c>
      <c r="N9" s="94" t="s">
        <v>41</v>
      </c>
      <c r="O9" s="93" t="s">
        <v>42</v>
      </c>
      <c r="P9" s="139" t="s">
        <v>43</v>
      </c>
      <c r="Q9" s="10"/>
      <c r="R9" s="10"/>
      <c r="S9" s="10"/>
      <c r="T9" s="10"/>
      <c r="U9" s="10"/>
      <c r="V9" s="10"/>
      <c r="W9" s="34"/>
      <c r="X9" s="35">
        <v>2</v>
      </c>
      <c r="Y9" s="32">
        <v>12</v>
      </c>
      <c r="Z9" s="36">
        <v>0</v>
      </c>
      <c r="AA9" s="37">
        <v>800000</v>
      </c>
      <c r="AB9" s="104">
        <v>500000</v>
      </c>
      <c r="AC9" s="106"/>
      <c r="AD9" s="106"/>
      <c r="AE9" s="106"/>
      <c r="AF9" s="106"/>
      <c r="AG9" s="106"/>
      <c r="AH9" s="106"/>
      <c r="AI9" s="106"/>
      <c r="AK9" s="29"/>
      <c r="AL9" s="29"/>
      <c r="AM9" s="30"/>
      <c r="AN9" s="29"/>
      <c r="AP9" s="31" t="s">
        <v>44</v>
      </c>
    </row>
    <row r="10" spans="1:42" ht="15" customHeight="1">
      <c r="A10" s="39"/>
      <c r="B10" s="39"/>
      <c r="C10" s="81"/>
      <c r="D10" s="140"/>
      <c r="E10" s="11" t="s">
        <v>45</v>
      </c>
      <c r="F10" s="11" t="s">
        <v>20</v>
      </c>
      <c r="G10" s="40" t="str">
        <f t="shared" ref="G10:G26" si="0">IF(ISBLANK(A10),"",DATE(C10,B10,A10))</f>
        <v/>
      </c>
      <c r="H10" s="40"/>
      <c r="I10" s="41">
        <f t="shared" ref="I10:I26" si="1">IF($H$6="ERROR","NA",IF(G10="",0,(YEAR($J$4)-YEAR($G10)-IF(MONTH($G10)&gt;MONTH($J$4),1,IF(MONTH($G10)=MONTH($J$4),DAY($G10)&gt;DAY($J$4),0)))))</f>
        <v>0</v>
      </c>
      <c r="J10" s="42">
        <f>IF(I10=0,0,IF(I10&lt;=35,VLOOKUP(VALUE($G$6),$AB$7:$AI$20,2),IF(I10&lt;=45,VLOOKUP(VALUE($G$6),$AB$7:$AI$20,3),IF(I10&lt;=55,VLOOKUP(VALUE($G$6),$AB$7:$AI$20,4),IF(I10&lt;=65,VLOOKUP(VALUE($G$6),$AB$7:$AI$20,5),IF(I10&lt;=70,VLOOKUP(VALUE($G$6),$AB$7:$AI$20,6),IF(I10&lt;=75,VLOOKUP(VALUE($G$6),$AB$7:$AI$20,7),VLOOKUP(VALUE($G$6),$AB$7:$AI$20,8))))))))</f>
        <v>0</v>
      </c>
      <c r="K10" s="42">
        <f>IF(J10=0,0,IF(I10&lt;=35,VLOOKUP($E$6,$AB$7:$AI$22,2),IF(I10&lt;=45,VLOOKUP($E$6,$AB$7:$AI$22,3),IF(I10&lt;=55,VLOOKUP($E$6,$AB$7:$AI$22,4),IF(I10&lt;=65,VLOOKUP($E$6,$AB$7:$AI$22,5),IF(I10&lt;=70,VLOOKUP($E$6,$AB$7:$AI$22,6),IF(I10&lt;=75,VLOOKUP($E$6,$AB$7:$AI$22,7),VLOOKUP($E$6,$AB$7:$AI$22,8))))))))</f>
        <v>0</v>
      </c>
      <c r="L10" s="42">
        <f>J10-K10</f>
        <v>0</v>
      </c>
      <c r="M10" s="42">
        <f>IF(J10=0,0,IF(I10&lt;=35,VLOOKUP($E$6,$AB$7:$AI$22,2),IF(I10&lt;=45,VLOOKUP($E$6,$AB$7:$AI$22,3),IF(I10&lt;=55,VLOOKUP($E$6,$AB$7:$AI$22,4),VLOOKUP($E$6,$AB$7:$AI$22,5)))))</f>
        <v>0</v>
      </c>
      <c r="N10" s="42">
        <f>M10+J10-K10</f>
        <v>0</v>
      </c>
      <c r="O10" s="43">
        <f>IF(M10="","",M10*75%)</f>
        <v>0</v>
      </c>
      <c r="P10" s="141">
        <f>IF($H$6="ERROR","ERROR",ROUNDUP(+N10-O10,0))</f>
        <v>0</v>
      </c>
      <c r="X10" s="32">
        <v>3</v>
      </c>
      <c r="Y10" s="32">
        <v>11</v>
      </c>
      <c r="Z10" s="9">
        <v>67265</v>
      </c>
      <c r="AA10" s="44">
        <v>1000000</v>
      </c>
      <c r="AB10" s="104">
        <v>600000</v>
      </c>
      <c r="AC10" s="106"/>
      <c r="AD10" s="106"/>
      <c r="AE10" s="106"/>
      <c r="AF10" s="106"/>
      <c r="AG10" s="106"/>
      <c r="AH10" s="106"/>
      <c r="AI10" s="106"/>
      <c r="AK10" s="29"/>
      <c r="AL10" s="29"/>
      <c r="AM10" s="30"/>
      <c r="AN10" s="29"/>
      <c r="AP10" s="31" t="s">
        <v>46</v>
      </c>
    </row>
    <row r="11" spans="1:42" ht="15" customHeight="1">
      <c r="A11" s="45"/>
      <c r="B11" s="45"/>
      <c r="C11" s="82"/>
      <c r="D11" s="142"/>
      <c r="E11" s="11" t="s">
        <v>24</v>
      </c>
      <c r="F11" s="11" t="s">
        <v>47</v>
      </c>
      <c r="G11" s="40" t="str">
        <f t="shared" si="0"/>
        <v/>
      </c>
      <c r="H11" s="40"/>
      <c r="I11" s="41">
        <f t="shared" si="1"/>
        <v>0</v>
      </c>
      <c r="J11" s="42">
        <f>IF(I11=0,0,IF(I11&lt;=35,VLOOKUP(VALUE($G$6),$AB$27:$AI$40,2),IF(I11&lt;=45,VLOOKUP(VALUE($G$6),$AB$27:$AI$40,3),IF(I11&lt;=55,VLOOKUP(VALUE($G$6),$AB$27:$AI$40,4),IF(I11&lt;=65,VLOOKUP(VALUE($G$6),$AB$27:$AI$40,5),IF(I11&lt;=70,VLOOKUP(VALUE($G$6),$AB$27:$AI$40,6),IF(I11&lt;=75,VLOOKUP(VALUE($G$6),$AB$27:$AI$40,7),VLOOKUP(VALUE($G$6),$AB$27:$AI$40,8))))))))</f>
        <v>0</v>
      </c>
      <c r="K11" s="42">
        <f>IF(J11=0,0,IF(I11&lt;=35,VLOOKUP($E$6,$AB$27:$AI$40,2),IF(I11&lt;=45,VLOOKUP($E$6,$AB$27:$AI$40,3),IF(I11&lt;=55,VLOOKUP($E$6,$AB$27:$AI$40,4),IF(I11&lt;=65,VLOOKUP($E$6,$AB$27:$AI$40,5),IF(I11&lt;=70,VLOOKUP($E$6,$AB$27:$AI$40,6),IF(I11&lt;=75,VLOOKUP($E$6,$AB$27:$AI$40,7),VLOOKUP($E$6,$AB$27:$AI$40,8))))))))</f>
        <v>0</v>
      </c>
      <c r="L11" s="42">
        <f>J11-K11</f>
        <v>0</v>
      </c>
      <c r="M11" s="42">
        <f>IF(J11=0,0,IF(I11&lt;=35,VLOOKUP($E$6,$AB$27:$AI$40,2),IF(I11&lt;=45,VLOOKUP($E$6,$AB$27:$AI$40,3),IF(I11&lt;=55,VLOOKUP($E$6,$AB$27:$AI$40,4),VLOOKUP($E$6,$AB$27:$AI$40,5)))))</f>
        <v>0</v>
      </c>
      <c r="N11" s="42">
        <f>M11+J11-K11</f>
        <v>0</v>
      </c>
      <c r="O11" s="43">
        <f>IF(AND(M11="",N4="Retired"),"",M11*75%)</f>
        <v>0</v>
      </c>
      <c r="P11" s="141">
        <f>IF($H$6="ERROR","ERROR",ROUNDUP(+N11-O11,0))</f>
        <v>0</v>
      </c>
      <c r="X11" s="35">
        <v>4</v>
      </c>
      <c r="Y11" s="32">
        <v>10</v>
      </c>
      <c r="Z11" s="9">
        <v>85925</v>
      </c>
      <c r="AA11" s="44">
        <v>1500000</v>
      </c>
      <c r="AB11" s="104">
        <v>800000</v>
      </c>
      <c r="AC11" s="107">
        <v>18459</v>
      </c>
      <c r="AD11" s="107">
        <v>18695</v>
      </c>
      <c r="AE11" s="107">
        <v>25744</v>
      </c>
      <c r="AF11" s="107">
        <v>26670</v>
      </c>
      <c r="AG11" s="107">
        <v>29895</v>
      </c>
      <c r="AH11" s="107">
        <v>32410</v>
      </c>
      <c r="AI11" s="107">
        <v>41325</v>
      </c>
      <c r="AK11" s="29"/>
      <c r="AL11" s="29"/>
      <c r="AM11" s="30"/>
      <c r="AN11" s="29"/>
      <c r="AP11" s="31" t="s">
        <v>48</v>
      </c>
    </row>
    <row r="12" spans="1:42" ht="15" customHeight="1">
      <c r="A12" s="39"/>
      <c r="B12" s="39"/>
      <c r="C12" s="81"/>
      <c r="D12" s="143"/>
      <c r="E12" s="11" t="s">
        <v>49</v>
      </c>
      <c r="F12" s="11" t="s">
        <v>47</v>
      </c>
      <c r="G12" s="40" t="str">
        <f t="shared" si="0"/>
        <v/>
      </c>
      <c r="H12" s="61" t="s">
        <v>50</v>
      </c>
      <c r="I12" s="41">
        <f t="shared" si="1"/>
        <v>0</v>
      </c>
      <c r="J12" s="42">
        <f>IF(AND(ISBLANK(A12),I12=0),0,IF(I12&lt;=35,VLOOKUP(VALUE($G$6),$AB$46:$AI$59,2),IF(I12&lt;=45,VLOOKUP(VALUE($G$6),$AB$46:$AI$59,3),IF(I12&lt;=55,VLOOKUP(VALUE($G$6),$AB$46:$AI$59,4),IF(I12&lt;=65,VLOOKUP(VALUE($G$6),$AB$46:$AI$59,5),IF(I12&lt;=70,VLOOKUP(VALUE($G$6),$AB$46:$AI$59,6),IF(I12&lt;=75,VLOOKUP(VALUE($G$6),$AB$46:$AI$59,7),VLOOKUP(VALUE($G$6),$AB$46:$AI$59,8))))))))</f>
        <v>0</v>
      </c>
      <c r="K12" s="42"/>
      <c r="L12" s="42"/>
      <c r="M12" s="42">
        <v>0</v>
      </c>
      <c r="N12" s="42"/>
      <c r="O12" s="43">
        <v>0</v>
      </c>
      <c r="P12" s="141">
        <f>IF($H$6="ERROR","ERROR",ROUNDUP(+J12-O12,0))</f>
        <v>0</v>
      </c>
      <c r="X12" s="32">
        <v>5</v>
      </c>
      <c r="Y12" s="32">
        <v>9</v>
      </c>
      <c r="AA12" s="4"/>
      <c r="AB12" s="104">
        <v>1000000</v>
      </c>
      <c r="AC12" s="107">
        <v>19329</v>
      </c>
      <c r="AD12" s="108">
        <v>19578</v>
      </c>
      <c r="AE12" s="107">
        <v>26960</v>
      </c>
      <c r="AF12" s="107">
        <v>27929</v>
      </c>
      <c r="AG12" s="107">
        <v>31306</v>
      </c>
      <c r="AH12" s="107">
        <v>33941</v>
      </c>
      <c r="AI12" s="109">
        <v>43275</v>
      </c>
      <c r="AK12" s="29"/>
      <c r="AL12" s="29"/>
      <c r="AM12" s="30"/>
      <c r="AN12" s="29"/>
      <c r="AP12" s="31" t="s">
        <v>51</v>
      </c>
    </row>
    <row r="13" spans="1:42" ht="15" customHeight="1">
      <c r="A13" s="39"/>
      <c r="B13" s="39"/>
      <c r="C13" s="81"/>
      <c r="D13" s="143"/>
      <c r="E13" s="11" t="s">
        <v>49</v>
      </c>
      <c r="F13" s="11" t="s">
        <v>47</v>
      </c>
      <c r="G13" s="40" t="str">
        <f t="shared" si="0"/>
        <v/>
      </c>
      <c r="H13" s="61" t="s">
        <v>50</v>
      </c>
      <c r="I13" s="41">
        <f t="shared" si="1"/>
        <v>0</v>
      </c>
      <c r="J13" s="42">
        <f>IF(AND(ISBLANK(A13),I13=0),0,IF(I13&lt;=35,VLOOKUP(VALUE($G$6),$AB$46:$AI$59,2),IF(I13&lt;=45,VLOOKUP(VALUE($G$6),$AB$46:$AI$59,3),IF(I13&lt;=55,VLOOKUP(VALUE($G$6),$AB$46:$AI$59,4),IF(I13&lt;=65,VLOOKUP(VALUE($G$6),$AB$46:$AI$59,5),IF(I13&lt;=70,VLOOKUP(VALUE($G$6),$AB$46:$AI$59,6),IF(I13&lt;=75,VLOOKUP(VALUE($G$6),$AB$46:$AI$59,7),VLOOKUP(VALUE($G$6),$AB$46:$AI$59,8))))))))</f>
        <v>0</v>
      </c>
      <c r="K13" s="42"/>
      <c r="L13" s="42"/>
      <c r="M13" s="42">
        <v>0</v>
      </c>
      <c r="N13" s="42"/>
      <c r="O13" s="43">
        <v>0</v>
      </c>
      <c r="P13" s="141">
        <f t="shared" ref="P13:P26" si="2">IF($H$6="ERROR","ERROR",ROUNDUP(+J13-O13,0))</f>
        <v>0</v>
      </c>
      <c r="X13" s="35">
        <v>6</v>
      </c>
      <c r="Y13" s="32">
        <v>8</v>
      </c>
      <c r="AA13" s="4"/>
      <c r="AB13" s="104">
        <v>1200000</v>
      </c>
      <c r="AC13" s="107">
        <v>20690</v>
      </c>
      <c r="AD13" s="107">
        <v>20956</v>
      </c>
      <c r="AE13" s="107">
        <v>28859</v>
      </c>
      <c r="AF13" s="107">
        <v>29895</v>
      </c>
      <c r="AG13" s="107">
        <v>33510</v>
      </c>
      <c r="AH13" s="107">
        <v>36330</v>
      </c>
      <c r="AI13" s="107">
        <v>46321</v>
      </c>
      <c r="AK13" s="29"/>
      <c r="AL13" s="29"/>
      <c r="AM13" s="30"/>
      <c r="AN13" s="29"/>
      <c r="AP13" s="31" t="s">
        <v>52</v>
      </c>
    </row>
    <row r="14" spans="1:42" ht="15" customHeight="1">
      <c r="A14" s="45"/>
      <c r="B14" s="45"/>
      <c r="C14" s="82"/>
      <c r="D14" s="142" t="s">
        <v>53</v>
      </c>
      <c r="E14" s="11" t="s">
        <v>54</v>
      </c>
      <c r="F14" s="11" t="s">
        <v>55</v>
      </c>
      <c r="G14" s="40" t="str">
        <f t="shared" si="0"/>
        <v/>
      </c>
      <c r="H14" s="59" t="s">
        <v>50</v>
      </c>
      <c r="I14" s="41">
        <f t="shared" si="1"/>
        <v>0</v>
      </c>
      <c r="J14" s="42">
        <f>IF(I14=0,0,IF(I14&lt;=35,VLOOKUP(VALUE($G$6),$AB$64:$AI$77,2),IF(I14&lt;=45,VLOOKUP(VALUE($G$6),$AB$64:$AI$77,3),IF(I14&lt;=55,VLOOKUP(VALUE($G$6),$AB$64:$AI$77,4),IF(I14&lt;=65,VLOOKUP(VALUE($G$6),$AB$64:$AI$77,5),IF(I14&lt;=70,VLOOKUP(VALUE($G$6),$AB$64:$AI$77,6),IF(I14&lt;=75,VLOOKUP(VALUE($G$6),$AB$64:$AI$77,7),VLOOKUP(VALUE($G$6),$AB$64:$AI$77,8))))))))</f>
        <v>0</v>
      </c>
      <c r="K14" s="42"/>
      <c r="L14" s="42"/>
      <c r="M14" s="42">
        <v>0</v>
      </c>
      <c r="N14" s="42"/>
      <c r="O14" s="43">
        <v>0</v>
      </c>
      <c r="P14" s="141">
        <f t="shared" si="2"/>
        <v>0</v>
      </c>
      <c r="X14" s="32">
        <v>7</v>
      </c>
      <c r="Y14" s="32">
        <v>7</v>
      </c>
      <c r="AA14" s="4"/>
      <c r="AB14" s="104">
        <v>1500000</v>
      </c>
      <c r="AC14" s="107">
        <v>21599</v>
      </c>
      <c r="AD14" s="107">
        <v>21876</v>
      </c>
      <c r="AE14" s="107">
        <v>30124</v>
      </c>
      <c r="AF14" s="107">
        <v>31207</v>
      </c>
      <c r="AG14" s="107">
        <v>34980</v>
      </c>
      <c r="AH14" s="107">
        <v>37923</v>
      </c>
      <c r="AI14" s="107">
        <v>48353</v>
      </c>
      <c r="AK14" s="29"/>
      <c r="AL14" s="29"/>
      <c r="AM14" s="30"/>
      <c r="AN14" s="29"/>
      <c r="AP14" s="31" t="s">
        <v>56</v>
      </c>
    </row>
    <row r="15" spans="1:42" ht="15" customHeight="1">
      <c r="A15" s="45"/>
      <c r="B15" s="45"/>
      <c r="C15" s="82"/>
      <c r="D15" s="142" t="s">
        <v>53</v>
      </c>
      <c r="E15" s="11" t="s">
        <v>57</v>
      </c>
      <c r="F15" s="11" t="s">
        <v>55</v>
      </c>
      <c r="G15" s="40" t="str">
        <f t="shared" si="0"/>
        <v/>
      </c>
      <c r="H15" s="59" t="s">
        <v>50</v>
      </c>
      <c r="I15" s="41">
        <f t="shared" si="1"/>
        <v>0</v>
      </c>
      <c r="J15" s="42">
        <f>IF(I15=0,0,IF(I15&lt;=35,VLOOKUP(VALUE($G$6),$AB$64:$AI$77,2),IF(I15&lt;=45,VLOOKUP(VALUE($G$6),$AB$64:$AI$77,3),IF(I15&lt;=55,VLOOKUP(VALUE($G$6),$AB$64:$AI$77,4),IF(I15&lt;=65,VLOOKUP(VALUE($G$6),$AB$64:$AI$77,5),IF(I15&lt;=70,VLOOKUP(VALUE($G$6),$AB$64:$AI$77,6),IF(I15&lt;=75,VLOOKUP(VALUE($G$6),$AB$64:$AI$77,7),VLOOKUP(VALUE($G$6),$AB$64:$AI$77,8))))))))</f>
        <v>0</v>
      </c>
      <c r="K15" s="42"/>
      <c r="L15" s="42"/>
      <c r="M15" s="42">
        <v>0</v>
      </c>
      <c r="N15" s="42"/>
      <c r="O15" s="43">
        <v>0</v>
      </c>
      <c r="P15" s="141">
        <f t="shared" si="2"/>
        <v>0</v>
      </c>
      <c r="X15" s="35">
        <v>8</v>
      </c>
      <c r="Y15" s="32">
        <v>6</v>
      </c>
      <c r="AA15" s="4"/>
      <c r="AB15" s="104">
        <v>2000000</v>
      </c>
      <c r="AC15" s="107">
        <v>22958</v>
      </c>
      <c r="AD15" s="107">
        <v>23255</v>
      </c>
      <c r="AE15" s="107">
        <v>32022</v>
      </c>
      <c r="AF15" s="107">
        <v>33173</v>
      </c>
      <c r="AG15" s="107">
        <v>37184</v>
      </c>
      <c r="AH15" s="107">
        <v>40314</v>
      </c>
      <c r="AI15" s="107">
        <v>51401</v>
      </c>
      <c r="AK15" s="29"/>
      <c r="AL15" s="29"/>
      <c r="AM15" s="30"/>
      <c r="AN15" s="29"/>
      <c r="AP15" s="31" t="s">
        <v>58</v>
      </c>
    </row>
    <row r="16" spans="1:42" ht="15" customHeight="1">
      <c r="A16" s="45"/>
      <c r="B16" s="45"/>
      <c r="C16" s="82"/>
      <c r="D16" s="142"/>
      <c r="E16" s="11" t="s">
        <v>59</v>
      </c>
      <c r="F16" s="11" t="s">
        <v>60</v>
      </c>
      <c r="G16" s="40" t="str">
        <f t="shared" si="0"/>
        <v/>
      </c>
      <c r="H16" s="59" t="s">
        <v>50</v>
      </c>
      <c r="I16" s="41">
        <f t="shared" si="1"/>
        <v>0</v>
      </c>
      <c r="J16" s="42">
        <f>IF(I16=0,0,IF(I16&lt;=35,VLOOKUP(VALUE($G$6),$AB$64:$AI$77,2),IF(I16&lt;=45,VLOOKUP(VALUE($G$6),$AB$64:$AI$77,3),IF(I16&lt;=55,VLOOKUP(VALUE($G$6),$AB$64:$AI$77,4),IF(I16&lt;=65,VLOOKUP(VALUE($G$6),$AB$64:$AI$77,5),IF(I16&lt;=70,VLOOKUP(VALUE($G$6),$AB$64:$AI$77,6),IF(I16&lt;=75,VLOOKUP(VALUE($G$6),$AB$64:$AI$77,7),VLOOKUP(VALUE($G$6),$AB$64:$AI$77,8))))))))</f>
        <v>0</v>
      </c>
      <c r="K16" s="42"/>
      <c r="L16" s="42"/>
      <c r="M16" s="42">
        <v>0</v>
      </c>
      <c r="N16" s="42"/>
      <c r="O16" s="43">
        <v>0</v>
      </c>
      <c r="P16" s="141">
        <f t="shared" si="2"/>
        <v>0</v>
      </c>
      <c r="X16" s="32">
        <v>9</v>
      </c>
      <c r="Y16" s="32">
        <v>5</v>
      </c>
      <c r="AA16" s="4"/>
      <c r="AB16" s="104">
        <v>2500000</v>
      </c>
      <c r="AC16" s="107">
        <v>24968</v>
      </c>
      <c r="AD16" s="107">
        <v>25290</v>
      </c>
      <c r="AE16" s="107">
        <v>35224</v>
      </c>
      <c r="AF16" s="108">
        <v>36490</v>
      </c>
      <c r="AG16" s="108">
        <v>41368</v>
      </c>
      <c r="AH16" s="107">
        <v>44850</v>
      </c>
      <c r="AI16" s="107">
        <v>57182</v>
      </c>
      <c r="AK16" s="29"/>
      <c r="AL16" s="29"/>
      <c r="AM16" s="30"/>
      <c r="AN16" s="29"/>
    </row>
    <row r="17" spans="1:40" ht="15" customHeight="1">
      <c r="A17" s="45"/>
      <c r="B17" s="45"/>
      <c r="C17" s="82"/>
      <c r="D17" s="142"/>
      <c r="E17" s="11" t="s">
        <v>61</v>
      </c>
      <c r="F17" s="11" t="s">
        <v>60</v>
      </c>
      <c r="G17" s="40" t="str">
        <f t="shared" si="0"/>
        <v/>
      </c>
      <c r="H17" s="59" t="s">
        <v>50</v>
      </c>
      <c r="I17" s="41">
        <f t="shared" si="1"/>
        <v>0</v>
      </c>
      <c r="J17" s="42">
        <f>IF(I17=0,0,IF(I17&lt;=35,VLOOKUP(VALUE($G$6),$AB$64:$AI$77,2),IF(I17&lt;=45,VLOOKUP(VALUE($G$6),$AB$64:$AI$77,3),IF(I17&lt;=55,VLOOKUP(VALUE($G$6),$AB$64:$AI$77,4),IF(I17&lt;=65,VLOOKUP(VALUE($G$6),$AB$64:$AI$77,5),IF(I17&lt;=70,VLOOKUP(VALUE($G$6),$AB$64:$AI$77,6),IF(I17&lt;=75,VLOOKUP(VALUE($G$6),$AB$64:$AI$77,7),VLOOKUP(VALUE($G$6),$AB$64:$AI$77,8))))))))</f>
        <v>0</v>
      </c>
      <c r="K17" s="42"/>
      <c r="L17" s="42"/>
      <c r="M17" s="42">
        <v>0</v>
      </c>
      <c r="N17" s="42"/>
      <c r="O17" s="43">
        <v>0</v>
      </c>
      <c r="P17" s="141">
        <f t="shared" si="2"/>
        <v>0</v>
      </c>
      <c r="X17" s="35">
        <v>10</v>
      </c>
      <c r="Y17" s="32">
        <v>4</v>
      </c>
      <c r="AA17" s="4"/>
      <c r="AB17" s="104">
        <v>3000000</v>
      </c>
      <c r="AC17" s="107">
        <v>26737</v>
      </c>
      <c r="AD17" s="107">
        <v>27081</v>
      </c>
      <c r="AE17" s="107">
        <v>38042</v>
      </c>
      <c r="AF17" s="107">
        <v>39408</v>
      </c>
      <c r="AG17" s="107">
        <v>45048</v>
      </c>
      <c r="AH17" s="107">
        <v>48840</v>
      </c>
      <c r="AI17" s="107">
        <v>62272</v>
      </c>
      <c r="AK17" s="29"/>
      <c r="AL17" s="29"/>
      <c r="AM17" s="30"/>
      <c r="AN17" s="29"/>
    </row>
    <row r="18" spans="1:40" ht="15" customHeight="1">
      <c r="A18" s="45"/>
      <c r="B18" s="45"/>
      <c r="C18" s="82"/>
      <c r="D18" s="144"/>
      <c r="E18" s="13"/>
      <c r="F18" s="11" t="s">
        <v>62</v>
      </c>
      <c r="G18" s="40" t="str">
        <f t="shared" si="0"/>
        <v/>
      </c>
      <c r="H18" s="59" t="s">
        <v>50</v>
      </c>
      <c r="I18" s="41">
        <f t="shared" si="1"/>
        <v>0</v>
      </c>
      <c r="J18" s="42">
        <f t="shared" ref="J18:J26" si="3">IF(AND(ISBLANK(A18),I18=0),0,IF(I18&lt;=35,VLOOKUP(VALUE($G$6),$AB$81:$AI$95,2),IF(I18&lt;=45,VLOOKUP(VALUE($G$6),$AB$81:$AI$95,3),IF(I18&lt;=55,VLOOKUP(VALUE($G$6),$AB$81:$AI$95,4),IF(I18&lt;=65,VLOOKUP(VALUE($G$6),$AB$81:$AI$95,5),IF(I18&lt;=70,VLOOKUP(VALUE($G$6),$AB$81:$AI$95,6),IF(I18&lt;=75,VLOOKUP(VALUE($G$6),$AB$81:$AI$95,7),VLOOKUP(VALUE($G$6),$AB$81:$AI$95,8))))))))</f>
        <v>0</v>
      </c>
      <c r="K18" s="42"/>
      <c r="L18" s="42"/>
      <c r="M18" s="42">
        <v>0</v>
      </c>
      <c r="N18" s="42"/>
      <c r="O18" s="43">
        <v>0</v>
      </c>
      <c r="P18" s="141">
        <f t="shared" si="2"/>
        <v>0</v>
      </c>
      <c r="X18" s="32">
        <v>11</v>
      </c>
      <c r="Y18" s="32">
        <v>3</v>
      </c>
      <c r="AA18" s="4"/>
      <c r="AB18" s="104">
        <v>3500000</v>
      </c>
      <c r="AC18" s="107">
        <v>28182</v>
      </c>
      <c r="AD18" s="107">
        <v>28545</v>
      </c>
      <c r="AE18" s="107">
        <v>40348</v>
      </c>
      <c r="AF18" s="108">
        <v>41797</v>
      </c>
      <c r="AG18" s="107">
        <v>48061</v>
      </c>
      <c r="AH18" s="107">
        <v>52107</v>
      </c>
      <c r="AI18" s="107">
        <v>66436</v>
      </c>
      <c r="AK18" s="29"/>
      <c r="AL18" s="29"/>
      <c r="AM18" s="30"/>
      <c r="AN18" s="29"/>
    </row>
    <row r="19" spans="1:40" ht="15" customHeight="1">
      <c r="A19" s="45"/>
      <c r="B19" s="45"/>
      <c r="C19" s="82"/>
      <c r="D19" s="144"/>
      <c r="E19" s="13"/>
      <c r="F19" s="11" t="s">
        <v>62</v>
      </c>
      <c r="G19" s="40" t="str">
        <f t="shared" si="0"/>
        <v/>
      </c>
      <c r="H19" s="59" t="s">
        <v>50</v>
      </c>
      <c r="I19" s="41">
        <f t="shared" si="1"/>
        <v>0</v>
      </c>
      <c r="J19" s="42">
        <f t="shared" si="3"/>
        <v>0</v>
      </c>
      <c r="K19" s="42"/>
      <c r="L19" s="42"/>
      <c r="M19" s="42">
        <v>0</v>
      </c>
      <c r="N19" s="42"/>
      <c r="O19" s="43">
        <v>0</v>
      </c>
      <c r="P19" s="141">
        <f t="shared" si="2"/>
        <v>0</v>
      </c>
      <c r="X19" s="35">
        <v>12</v>
      </c>
      <c r="Y19" s="32">
        <v>2</v>
      </c>
      <c r="AA19" s="4"/>
      <c r="AB19" s="104">
        <v>4000000</v>
      </c>
      <c r="AC19" s="107">
        <v>29388</v>
      </c>
      <c r="AD19" s="107">
        <v>29766</v>
      </c>
      <c r="AE19" s="107">
        <v>42270</v>
      </c>
      <c r="AF19" s="107">
        <v>43788</v>
      </c>
      <c r="AG19" s="107">
        <v>50570</v>
      </c>
      <c r="AH19" s="107">
        <v>54827</v>
      </c>
      <c r="AI19" s="107">
        <v>69904</v>
      </c>
      <c r="AK19" s="29"/>
      <c r="AL19" s="29"/>
      <c r="AM19" s="30"/>
      <c r="AN19" s="29"/>
    </row>
    <row r="20" spans="1:40" ht="15" customHeight="1">
      <c r="A20" s="45"/>
      <c r="B20" s="45"/>
      <c r="C20" s="82"/>
      <c r="D20" s="144"/>
      <c r="E20" s="13"/>
      <c r="F20" s="11" t="s">
        <v>62</v>
      </c>
      <c r="G20" s="40" t="str">
        <f t="shared" si="0"/>
        <v/>
      </c>
      <c r="H20" s="59" t="s">
        <v>50</v>
      </c>
      <c r="I20" s="41">
        <f t="shared" si="1"/>
        <v>0</v>
      </c>
      <c r="J20" s="42">
        <f t="shared" si="3"/>
        <v>0</v>
      </c>
      <c r="K20" s="42"/>
      <c r="L20" s="42"/>
      <c r="M20" s="42">
        <v>0</v>
      </c>
      <c r="N20" s="42"/>
      <c r="O20" s="43">
        <f t="shared" ref="O20:O26" si="4">IF(M20="","",IF(H20="Y",M20*75%,0))</f>
        <v>0</v>
      </c>
      <c r="P20" s="141">
        <f t="shared" si="2"/>
        <v>0</v>
      </c>
      <c r="X20" s="9"/>
      <c r="Y20" s="36">
        <v>-1</v>
      </c>
      <c r="AA20" s="4"/>
      <c r="AB20" s="104">
        <v>5000000</v>
      </c>
      <c r="AC20" s="107">
        <v>30995</v>
      </c>
      <c r="AD20" s="107">
        <v>31395</v>
      </c>
      <c r="AE20" s="107">
        <v>44832</v>
      </c>
      <c r="AF20" s="107">
        <v>46441</v>
      </c>
      <c r="AG20" s="107">
        <v>53918</v>
      </c>
      <c r="AH20" s="107">
        <v>58456</v>
      </c>
      <c r="AI20" s="107">
        <v>74531</v>
      </c>
      <c r="AK20" s="29"/>
      <c r="AL20" s="29"/>
      <c r="AM20" s="30"/>
      <c r="AN20" s="29"/>
    </row>
    <row r="21" spans="1:40" ht="15" customHeight="1">
      <c r="A21" s="46"/>
      <c r="B21" s="46"/>
      <c r="C21" s="83"/>
      <c r="D21" s="144"/>
      <c r="E21" s="13"/>
      <c r="F21" s="11" t="s">
        <v>62</v>
      </c>
      <c r="G21" s="40" t="str">
        <f t="shared" si="0"/>
        <v/>
      </c>
      <c r="H21" s="59" t="s">
        <v>50</v>
      </c>
      <c r="I21" s="41">
        <f t="shared" si="1"/>
        <v>0</v>
      </c>
      <c r="J21" s="42">
        <f t="shared" si="3"/>
        <v>0</v>
      </c>
      <c r="K21" s="42"/>
      <c r="L21" s="42"/>
      <c r="M21" s="42">
        <v>0</v>
      </c>
      <c r="N21" s="42"/>
      <c r="O21" s="43">
        <f t="shared" si="4"/>
        <v>0</v>
      </c>
      <c r="P21" s="141">
        <f t="shared" si="2"/>
        <v>0</v>
      </c>
      <c r="AB21" s="99"/>
      <c r="AC21" s="99"/>
      <c r="AD21" s="99"/>
      <c r="AE21" s="99"/>
      <c r="AF21" s="99"/>
      <c r="AG21" s="110"/>
      <c r="AH21" s="111"/>
      <c r="AI21" s="111"/>
      <c r="AJ21" s="30"/>
      <c r="AK21" s="29"/>
      <c r="AL21" s="15"/>
      <c r="AM21" s="15"/>
      <c r="AN21" s="15"/>
    </row>
    <row r="22" spans="1:40" ht="15" customHeight="1">
      <c r="A22" s="46"/>
      <c r="B22" s="46"/>
      <c r="C22" s="83"/>
      <c r="D22" s="144"/>
      <c r="E22" s="13"/>
      <c r="F22" s="11" t="s">
        <v>62</v>
      </c>
      <c r="G22" s="40" t="str">
        <f t="shared" si="0"/>
        <v/>
      </c>
      <c r="H22" s="59" t="s">
        <v>50</v>
      </c>
      <c r="I22" s="41">
        <f t="shared" si="1"/>
        <v>0</v>
      </c>
      <c r="J22" s="42">
        <f t="shared" si="3"/>
        <v>0</v>
      </c>
      <c r="K22" s="42"/>
      <c r="L22" s="42"/>
      <c r="M22" s="42">
        <v>0</v>
      </c>
      <c r="N22" s="42"/>
      <c r="O22" s="43">
        <f t="shared" si="4"/>
        <v>0</v>
      </c>
      <c r="P22" s="141">
        <f t="shared" si="2"/>
        <v>0</v>
      </c>
      <c r="AB22" s="99"/>
      <c r="AC22" s="99"/>
      <c r="AD22" s="99"/>
      <c r="AE22" s="99"/>
      <c r="AF22" s="99"/>
      <c r="AG22" s="110"/>
      <c r="AH22" s="111"/>
      <c r="AI22" s="111"/>
      <c r="AJ22" s="30"/>
      <c r="AK22" s="29"/>
      <c r="AL22" s="15"/>
      <c r="AM22" s="15"/>
      <c r="AN22" s="15"/>
    </row>
    <row r="23" spans="1:40" ht="15" customHeight="1">
      <c r="A23" s="46"/>
      <c r="B23" s="46"/>
      <c r="C23" s="83"/>
      <c r="D23" s="144"/>
      <c r="E23" s="13"/>
      <c r="F23" s="11" t="s">
        <v>62</v>
      </c>
      <c r="G23" s="40" t="str">
        <f t="shared" si="0"/>
        <v/>
      </c>
      <c r="H23" s="59" t="s">
        <v>50</v>
      </c>
      <c r="I23" s="41">
        <f t="shared" si="1"/>
        <v>0</v>
      </c>
      <c r="J23" s="42">
        <f t="shared" si="3"/>
        <v>0</v>
      </c>
      <c r="K23" s="42"/>
      <c r="L23" s="42"/>
      <c r="M23" s="42">
        <v>0</v>
      </c>
      <c r="N23" s="42"/>
      <c r="O23" s="43">
        <f t="shared" si="4"/>
        <v>0</v>
      </c>
      <c r="P23" s="141">
        <f t="shared" si="2"/>
        <v>0</v>
      </c>
      <c r="X23" s="4"/>
      <c r="Y23" s="62"/>
      <c r="Z23" s="64"/>
      <c r="AA23" s="64"/>
      <c r="AB23" s="112"/>
      <c r="AC23" s="112"/>
      <c r="AD23" s="112"/>
      <c r="AE23" s="112"/>
      <c r="AF23" s="112"/>
      <c r="AG23" s="110"/>
      <c r="AH23" s="111"/>
      <c r="AI23" s="111"/>
      <c r="AJ23" s="30"/>
      <c r="AK23" s="29"/>
      <c r="AL23" s="15"/>
      <c r="AM23" s="15"/>
      <c r="AN23" s="15"/>
    </row>
    <row r="24" spans="1:40" ht="15" customHeight="1">
      <c r="A24" s="46"/>
      <c r="B24" s="46"/>
      <c r="C24" s="83"/>
      <c r="D24" s="144"/>
      <c r="E24" s="13"/>
      <c r="F24" s="11" t="s">
        <v>62</v>
      </c>
      <c r="G24" s="40" t="str">
        <f t="shared" si="0"/>
        <v/>
      </c>
      <c r="H24" s="59" t="s">
        <v>50</v>
      </c>
      <c r="I24" s="41">
        <f t="shared" si="1"/>
        <v>0</v>
      </c>
      <c r="J24" s="42">
        <f t="shared" si="3"/>
        <v>0</v>
      </c>
      <c r="K24" s="42"/>
      <c r="L24" s="42"/>
      <c r="M24" s="42">
        <v>0</v>
      </c>
      <c r="N24" s="42"/>
      <c r="O24" s="43">
        <f t="shared" si="4"/>
        <v>0</v>
      </c>
      <c r="P24" s="141">
        <f t="shared" si="2"/>
        <v>0</v>
      </c>
      <c r="X24" s="4"/>
      <c r="Y24" s="4"/>
      <c r="Z24" s="65"/>
      <c r="AA24" s="65"/>
      <c r="AB24" s="113"/>
      <c r="AC24" s="113"/>
      <c r="AD24" s="113"/>
      <c r="AE24" s="113"/>
      <c r="AF24" s="113"/>
      <c r="AG24" s="110"/>
      <c r="AH24" s="111"/>
      <c r="AI24" s="111"/>
      <c r="AJ24" s="30"/>
      <c r="AK24" s="29"/>
      <c r="AL24" s="15"/>
      <c r="AM24" s="15"/>
      <c r="AN24" s="15"/>
    </row>
    <row r="25" spans="1:40" ht="15" customHeight="1">
      <c r="A25" s="46"/>
      <c r="B25" s="46"/>
      <c r="C25" s="83"/>
      <c r="D25" s="144"/>
      <c r="E25" s="13"/>
      <c r="F25" s="11" t="s">
        <v>62</v>
      </c>
      <c r="G25" s="40" t="str">
        <f t="shared" si="0"/>
        <v/>
      </c>
      <c r="H25" s="59" t="s">
        <v>50</v>
      </c>
      <c r="I25" s="41">
        <f t="shared" si="1"/>
        <v>0</v>
      </c>
      <c r="J25" s="42">
        <f t="shared" si="3"/>
        <v>0</v>
      </c>
      <c r="K25" s="42"/>
      <c r="L25" s="42"/>
      <c r="M25" s="42">
        <v>0</v>
      </c>
      <c r="N25" s="42"/>
      <c r="O25" s="43">
        <f t="shared" si="4"/>
        <v>0</v>
      </c>
      <c r="P25" s="141">
        <f t="shared" si="2"/>
        <v>0</v>
      </c>
      <c r="X25" s="4"/>
      <c r="Y25" s="4"/>
      <c r="Z25" s="4"/>
      <c r="AB25" s="114" t="s">
        <v>63</v>
      </c>
      <c r="AC25" s="115"/>
      <c r="AD25" s="115"/>
      <c r="AE25" s="115"/>
      <c r="AF25" s="115"/>
      <c r="AG25" s="115"/>
      <c r="AH25" s="115"/>
      <c r="AI25" s="115"/>
      <c r="AK25" s="29"/>
      <c r="AL25" s="30"/>
      <c r="AM25" s="29"/>
      <c r="AN25" s="15"/>
    </row>
    <row r="26" spans="1:40" ht="15" customHeight="1" thickBot="1">
      <c r="A26" s="46"/>
      <c r="B26" s="46"/>
      <c r="C26" s="83"/>
      <c r="D26" s="145"/>
      <c r="E26" s="14"/>
      <c r="F26" s="12" t="s">
        <v>62</v>
      </c>
      <c r="G26" s="47" t="str">
        <f t="shared" si="0"/>
        <v/>
      </c>
      <c r="H26" s="59" t="s">
        <v>50</v>
      </c>
      <c r="I26" s="41">
        <f t="shared" si="1"/>
        <v>0</v>
      </c>
      <c r="J26" s="48">
        <f t="shared" si="3"/>
        <v>0</v>
      </c>
      <c r="K26" s="48"/>
      <c r="L26" s="48"/>
      <c r="M26" s="48">
        <v>0</v>
      </c>
      <c r="N26" s="48"/>
      <c r="O26" s="43">
        <f t="shared" si="4"/>
        <v>0</v>
      </c>
      <c r="P26" s="141">
        <f t="shared" si="2"/>
        <v>0</v>
      </c>
      <c r="X26" s="4"/>
      <c r="Y26" s="4"/>
      <c r="Z26" s="4"/>
      <c r="AB26" s="104" t="s">
        <v>12</v>
      </c>
      <c r="AC26" s="105" t="s">
        <v>13</v>
      </c>
      <c r="AD26" s="105" t="s">
        <v>14</v>
      </c>
      <c r="AE26" s="105" t="s">
        <v>15</v>
      </c>
      <c r="AF26" s="105" t="s">
        <v>16</v>
      </c>
      <c r="AG26" s="105" t="s">
        <v>17</v>
      </c>
      <c r="AH26" s="105" t="s">
        <v>18</v>
      </c>
      <c r="AI26" s="105" t="s">
        <v>19</v>
      </c>
      <c r="AK26" s="29"/>
      <c r="AL26" s="30"/>
      <c r="AM26" s="29"/>
      <c r="AN26" s="15"/>
    </row>
    <row r="27" spans="1:40" ht="13.5" customHeight="1" thickBot="1">
      <c r="D27" s="146"/>
      <c r="E27" s="74"/>
      <c r="F27" s="74"/>
      <c r="G27" s="74"/>
      <c r="H27" s="74"/>
      <c r="I27" s="49" t="s">
        <v>64</v>
      </c>
      <c r="J27" s="50">
        <f>SUM(J10:J26)</f>
        <v>0</v>
      </c>
      <c r="K27" s="50"/>
      <c r="L27" s="50"/>
      <c r="M27" s="50">
        <f>SUM(M10:M26)</f>
        <v>0</v>
      </c>
      <c r="N27" s="50"/>
      <c r="O27" s="51">
        <f>SUM(O10:O26)</f>
        <v>0</v>
      </c>
      <c r="P27" s="147">
        <f>SUM(P10:P26)</f>
        <v>0</v>
      </c>
      <c r="AA27" s="4"/>
      <c r="AB27" s="116"/>
      <c r="AC27" s="104"/>
      <c r="AD27" s="106"/>
      <c r="AE27" s="106"/>
      <c r="AF27" s="106"/>
      <c r="AG27" s="106"/>
      <c r="AH27" s="106"/>
      <c r="AI27" s="106"/>
      <c r="AJ27" s="63"/>
      <c r="AK27" s="29"/>
      <c r="AL27" s="29"/>
      <c r="AM27" s="30"/>
      <c r="AN27" s="29"/>
    </row>
    <row r="28" spans="1:40" ht="12.95" customHeight="1">
      <c r="D28" s="207" t="s">
        <v>65</v>
      </c>
      <c r="E28" s="186"/>
      <c r="F28" s="187"/>
      <c r="G28" s="66"/>
      <c r="H28" s="67"/>
      <c r="I28" s="68"/>
      <c r="J28" s="52">
        <f>+J27*O28</f>
        <v>0</v>
      </c>
      <c r="K28" s="86"/>
      <c r="L28" s="86"/>
      <c r="M28" s="53" t="s">
        <v>66</v>
      </c>
      <c r="N28" s="89"/>
      <c r="O28" s="54">
        <v>0.18</v>
      </c>
      <c r="P28" s="148">
        <f>ROUNDUP(P27*O28,0)</f>
        <v>0</v>
      </c>
      <c r="AA28" s="2"/>
      <c r="AB28" s="116" t="s">
        <v>67</v>
      </c>
      <c r="AC28" s="104"/>
      <c r="AD28" s="106"/>
      <c r="AE28" s="106"/>
      <c r="AF28" s="106"/>
      <c r="AG28" s="106"/>
      <c r="AH28" s="106"/>
      <c r="AI28" s="106"/>
      <c r="AJ28" s="63"/>
      <c r="AK28" s="29"/>
      <c r="AL28" s="29"/>
      <c r="AM28" s="30"/>
      <c r="AN28" s="29"/>
    </row>
    <row r="29" spans="1:40" ht="12.95" customHeight="1">
      <c r="D29" s="208"/>
      <c r="E29" s="209"/>
      <c r="F29" s="210"/>
      <c r="G29" s="69"/>
      <c r="H29" s="130"/>
      <c r="I29" s="70"/>
      <c r="J29" s="52">
        <f>+J27+J28</f>
        <v>0</v>
      </c>
      <c r="K29" s="87"/>
      <c r="L29" s="87"/>
      <c r="M29" s="203" t="s">
        <v>68</v>
      </c>
      <c r="N29" s="204"/>
      <c r="O29" s="204"/>
      <c r="P29" s="192">
        <f>ROUNDUP(+P27+P28,0)</f>
        <v>0</v>
      </c>
      <c r="AA29" s="60"/>
      <c r="AB29" s="117">
        <v>500000</v>
      </c>
      <c r="AC29" s="104"/>
      <c r="AD29" s="106"/>
      <c r="AE29" s="106"/>
      <c r="AF29" s="106"/>
      <c r="AG29" s="106"/>
      <c r="AH29" s="106"/>
      <c r="AI29" s="106"/>
      <c r="AJ29" s="63"/>
      <c r="AK29" s="29"/>
      <c r="AL29" s="29"/>
      <c r="AM29" s="30"/>
      <c r="AN29" s="29"/>
    </row>
    <row r="30" spans="1:40" ht="12.95" customHeight="1">
      <c r="D30" s="208"/>
      <c r="E30" s="209"/>
      <c r="F30" s="210"/>
      <c r="G30" s="71"/>
      <c r="H30" s="72"/>
      <c r="I30" s="73"/>
      <c r="J30" s="55"/>
      <c r="K30" s="88"/>
      <c r="L30" s="88"/>
      <c r="M30" s="205"/>
      <c r="N30" s="206"/>
      <c r="O30" s="206"/>
      <c r="P30" s="193"/>
      <c r="AA30" s="60"/>
      <c r="AB30" s="117">
        <v>600000</v>
      </c>
      <c r="AC30" s="104"/>
      <c r="AD30" s="106"/>
      <c r="AE30" s="106"/>
      <c r="AF30" s="106"/>
      <c r="AG30" s="106"/>
      <c r="AH30" s="106"/>
      <c r="AI30" s="106"/>
      <c r="AJ30" s="63"/>
      <c r="AK30" s="29"/>
      <c r="AL30" s="29"/>
      <c r="AM30" s="30"/>
      <c r="AN30" s="29"/>
    </row>
    <row r="31" spans="1:40" ht="12.95" customHeight="1">
      <c r="D31" s="181" t="str">
        <f>"Annual Premium for the year 2025-26 is Rs."&amp;P29&amp;"."</f>
        <v>Annual Premium for the year 2025-26 is Rs.0.</v>
      </c>
      <c r="E31" s="182"/>
      <c r="F31" s="182"/>
      <c r="G31" s="183" t="str">
        <f>IF(P31&gt;=0,"And for " &amp;TEXT(K7,"00")&amp;" months Net Premium Payable including GST:","Net Premium Refundable")</f>
        <v>And for 12 months Net Premium Payable including GST:</v>
      </c>
      <c r="H31" s="183"/>
      <c r="I31" s="183"/>
      <c r="J31" s="183"/>
      <c r="K31" s="183"/>
      <c r="L31" s="183"/>
      <c r="M31" s="183"/>
      <c r="N31" s="183"/>
      <c r="O31" s="183"/>
      <c r="P31" s="149">
        <f>ROUNDUP(IF(OR(N4="Retiring",N4="Retired"),P29/12*K7,P29),0)</f>
        <v>0</v>
      </c>
      <c r="AA31" s="60"/>
      <c r="AB31" s="117">
        <v>800000</v>
      </c>
      <c r="AC31" s="107">
        <v>7383</v>
      </c>
      <c r="AD31" s="107">
        <v>7478</v>
      </c>
      <c r="AE31" s="107">
        <v>10297</v>
      </c>
      <c r="AF31" s="107">
        <v>10668</v>
      </c>
      <c r="AG31" s="107">
        <v>11958</v>
      </c>
      <c r="AH31" s="107">
        <v>12965</v>
      </c>
      <c r="AI31" s="107">
        <v>16530</v>
      </c>
      <c r="AJ31" s="63"/>
      <c r="AK31" s="29"/>
      <c r="AL31" s="29"/>
      <c r="AM31" s="30"/>
      <c r="AN31" s="29"/>
    </row>
    <row r="32" spans="1:40" ht="17.25" customHeight="1" thickBot="1">
      <c r="D32" s="189" t="str">
        <f>"Net Premium Payable including GST: Rupees "&amp;PROPER(Num_To_Text!A19)</f>
        <v>Net Premium Payable including GST: Rupees Only</v>
      </c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1"/>
      <c r="AA32" s="60"/>
      <c r="AB32" s="117">
        <v>1000000</v>
      </c>
      <c r="AC32" s="107">
        <v>7732</v>
      </c>
      <c r="AD32" s="107">
        <v>7831</v>
      </c>
      <c r="AE32" s="107">
        <v>10784</v>
      </c>
      <c r="AF32" s="107">
        <v>11172</v>
      </c>
      <c r="AG32" s="107">
        <v>12521</v>
      </c>
      <c r="AH32" s="107">
        <v>13576</v>
      </c>
      <c r="AI32" s="107">
        <v>17310</v>
      </c>
      <c r="AJ32" s="63"/>
      <c r="AK32" s="29"/>
      <c r="AL32" s="29"/>
      <c r="AM32" s="30"/>
      <c r="AN32" s="29"/>
    </row>
    <row r="33" spans="4:40" ht="15.75" customHeight="1" thickTop="1">
      <c r="D33" s="84" t="str">
        <f>CONCATENATE(D3," @Surat")</f>
        <v>Release 2026-27.1 @Surat</v>
      </c>
      <c r="E33" s="58"/>
      <c r="F33" s="188" t="s">
        <v>69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AA33" s="60"/>
      <c r="AB33" s="117">
        <v>1200000</v>
      </c>
      <c r="AC33" s="107">
        <v>8275</v>
      </c>
      <c r="AD33" s="107">
        <v>8383</v>
      </c>
      <c r="AE33" s="107">
        <v>11543</v>
      </c>
      <c r="AF33" s="107">
        <v>11958</v>
      </c>
      <c r="AG33" s="107">
        <v>13405</v>
      </c>
      <c r="AH33" s="107">
        <v>14531</v>
      </c>
      <c r="AI33" s="107">
        <v>18528</v>
      </c>
      <c r="AJ33" s="63"/>
      <c r="AK33" s="29"/>
      <c r="AL33" s="29"/>
      <c r="AM33" s="30"/>
      <c r="AN33" s="29"/>
    </row>
    <row r="34" spans="4:40" ht="23.1" customHeight="1">
      <c r="D34" s="79" t="s">
        <v>70</v>
      </c>
      <c r="E34" s="95"/>
      <c r="F34" s="128"/>
      <c r="G34" s="128"/>
      <c r="H34" s="95"/>
      <c r="I34" s="95"/>
      <c r="J34" s="96"/>
      <c r="K34" s="96"/>
      <c r="L34" s="96"/>
      <c r="M34" s="97"/>
      <c r="N34" s="97"/>
      <c r="O34" s="98"/>
      <c r="P34" s="97"/>
      <c r="X34" s="9">
        <f>IF(N4="Retiring",DATEDIF((G7),X5,"M")-1,12)</f>
        <v>12</v>
      </c>
      <c r="AA34" s="60"/>
      <c r="AB34" s="117">
        <v>1500000</v>
      </c>
      <c r="AC34" s="107">
        <v>8638</v>
      </c>
      <c r="AD34" s="107">
        <v>8749</v>
      </c>
      <c r="AE34" s="107">
        <v>12049</v>
      </c>
      <c r="AF34" s="107">
        <v>12482</v>
      </c>
      <c r="AG34" s="107">
        <v>13991</v>
      </c>
      <c r="AH34" s="107">
        <v>15169</v>
      </c>
      <c r="AI34" s="107">
        <v>19340</v>
      </c>
      <c r="AJ34" s="63"/>
      <c r="AK34" s="29"/>
      <c r="AL34" s="29"/>
      <c r="AM34" s="30"/>
      <c r="AN34" s="29"/>
    </row>
    <row r="35" spans="4:40" s="31" customFormat="1" ht="12.95" hidden="1" customHeight="1"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60"/>
      <c r="AB35" s="117">
        <v>2000000</v>
      </c>
      <c r="AC35" s="107">
        <v>9184</v>
      </c>
      <c r="AD35" s="107">
        <v>9302</v>
      </c>
      <c r="AE35" s="107">
        <v>12810</v>
      </c>
      <c r="AF35" s="107">
        <v>13269</v>
      </c>
      <c r="AG35" s="107">
        <v>14874</v>
      </c>
      <c r="AH35" s="107">
        <v>16126</v>
      </c>
      <c r="AI35" s="107">
        <v>20559</v>
      </c>
      <c r="AJ35" s="63"/>
      <c r="AK35" s="29"/>
      <c r="AL35" s="29"/>
      <c r="AM35" s="30"/>
      <c r="AN35" s="29"/>
    </row>
    <row r="36" spans="4:40" ht="29.1" hidden="1" customHeight="1"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AA36" s="60"/>
      <c r="AB36" s="117">
        <v>2500000</v>
      </c>
      <c r="AC36" s="107">
        <v>9987</v>
      </c>
      <c r="AD36" s="107">
        <v>10116</v>
      </c>
      <c r="AE36" s="107">
        <v>14090</v>
      </c>
      <c r="AF36" s="107">
        <v>14596</v>
      </c>
      <c r="AG36" s="107">
        <v>16547</v>
      </c>
      <c r="AH36" s="107">
        <v>17940</v>
      </c>
      <c r="AI36" s="107">
        <v>22872</v>
      </c>
      <c r="AJ36" s="63"/>
      <c r="AK36" s="29"/>
      <c r="AL36" s="29"/>
      <c r="AM36" s="30"/>
      <c r="AN36" s="29"/>
    </row>
    <row r="37" spans="4:40" hidden="1">
      <c r="AA37" s="60"/>
      <c r="AB37" s="117">
        <v>3000000</v>
      </c>
      <c r="AC37" s="107">
        <v>10694</v>
      </c>
      <c r="AD37" s="107">
        <v>10832</v>
      </c>
      <c r="AE37" s="107">
        <v>15217</v>
      </c>
      <c r="AF37" s="107">
        <v>15763</v>
      </c>
      <c r="AG37" s="107">
        <v>18019</v>
      </c>
      <c r="AH37" s="107">
        <v>19537</v>
      </c>
      <c r="AI37" s="107">
        <v>24910</v>
      </c>
      <c r="AJ37" s="63"/>
      <c r="AK37" s="29"/>
      <c r="AL37" s="29"/>
      <c r="AM37" s="30"/>
      <c r="AN37" s="29"/>
    </row>
    <row r="38" spans="4:40" ht="16.5" hidden="1" customHeight="1">
      <c r="D38" s="85"/>
      <c r="AA38" s="60"/>
      <c r="AB38" s="117">
        <v>3500000</v>
      </c>
      <c r="AC38" s="107">
        <v>11272</v>
      </c>
      <c r="AD38" s="107">
        <v>11418</v>
      </c>
      <c r="AE38" s="107">
        <v>16140</v>
      </c>
      <c r="AF38" s="107">
        <v>16719</v>
      </c>
      <c r="AG38" s="107">
        <v>19224</v>
      </c>
      <c r="AH38" s="107">
        <v>20842</v>
      </c>
      <c r="AI38" s="107">
        <v>26574</v>
      </c>
      <c r="AJ38" s="63"/>
      <c r="AK38" s="29"/>
      <c r="AL38" s="29"/>
      <c r="AM38" s="30"/>
      <c r="AN38" s="29"/>
    </row>
    <row r="39" spans="4:40" hidden="1"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AA39" s="60"/>
      <c r="AB39" s="117">
        <v>4000000</v>
      </c>
      <c r="AC39" s="107">
        <v>11755</v>
      </c>
      <c r="AD39" s="107">
        <v>11906</v>
      </c>
      <c r="AE39" s="107">
        <v>16909</v>
      </c>
      <c r="AF39" s="107">
        <v>17515</v>
      </c>
      <c r="AG39" s="107">
        <v>20229</v>
      </c>
      <c r="AH39" s="107">
        <v>21931</v>
      </c>
      <c r="AI39" s="107">
        <v>27963</v>
      </c>
      <c r="AJ39" s="63"/>
      <c r="AK39" s="29"/>
      <c r="AL39" s="29"/>
      <c r="AM39" s="30"/>
      <c r="AN39" s="29"/>
    </row>
    <row r="40" spans="4:40" hidden="1">
      <c r="AA40" s="60"/>
      <c r="AB40" s="117">
        <v>5000000</v>
      </c>
      <c r="AC40" s="107">
        <v>12398</v>
      </c>
      <c r="AD40" s="107">
        <v>12558</v>
      </c>
      <c r="AE40" s="107">
        <v>17933</v>
      </c>
      <c r="AF40" s="107">
        <v>18577</v>
      </c>
      <c r="AG40" s="107">
        <v>21566</v>
      </c>
      <c r="AH40" s="107">
        <v>23383</v>
      </c>
      <c r="AI40" s="108">
        <v>29813</v>
      </c>
      <c r="AJ40" s="63"/>
      <c r="AK40" s="29"/>
      <c r="AL40" s="29"/>
      <c r="AM40" s="30"/>
      <c r="AN40" s="56"/>
    </row>
    <row r="41" spans="4:40" hidden="1">
      <c r="AA41" s="3"/>
      <c r="AB41" s="118"/>
      <c r="AC41" s="112"/>
      <c r="AD41" s="112"/>
      <c r="AE41" s="112"/>
      <c r="AF41" s="112"/>
      <c r="AG41" s="112"/>
      <c r="AH41" s="112"/>
      <c r="AI41" s="112"/>
      <c r="AK41" s="29"/>
      <c r="AL41" s="29"/>
      <c r="AM41" s="30"/>
      <c r="AN41" s="29"/>
    </row>
    <row r="42" spans="4:40" hidden="1">
      <c r="AB42" s="118"/>
      <c r="AC42" s="112"/>
      <c r="AD42" s="112"/>
      <c r="AE42" s="112"/>
      <c r="AF42" s="112"/>
      <c r="AG42" s="112"/>
      <c r="AH42" s="112"/>
      <c r="AI42" s="112"/>
      <c r="AK42" s="29"/>
      <c r="AL42" s="29"/>
      <c r="AM42" s="30"/>
      <c r="AN42" s="29"/>
    </row>
    <row r="43" spans="4:40" hidden="1">
      <c r="AB43" s="119"/>
      <c r="AC43" s="113"/>
      <c r="AD43" s="113"/>
      <c r="AE43" s="113"/>
      <c r="AF43" s="113"/>
      <c r="AG43" s="113"/>
      <c r="AH43" s="113"/>
      <c r="AI43" s="113"/>
      <c r="AK43" s="29"/>
      <c r="AL43" s="29"/>
      <c r="AM43" s="30"/>
      <c r="AN43" s="29"/>
    </row>
    <row r="44" spans="4:40" hidden="1">
      <c r="AA44" s="4"/>
      <c r="AB44" s="114" t="s">
        <v>71</v>
      </c>
      <c r="AC44" s="120"/>
      <c r="AD44" s="115"/>
      <c r="AE44" s="115"/>
      <c r="AF44" s="115"/>
      <c r="AG44" s="115"/>
      <c r="AH44" s="115"/>
      <c r="AI44" s="115"/>
      <c r="AK44" s="29"/>
      <c r="AL44" s="29"/>
      <c r="AM44" s="30"/>
      <c r="AN44" s="29"/>
    </row>
    <row r="45" spans="4:40" hidden="1">
      <c r="AA45" s="4"/>
      <c r="AB45" s="104" t="s">
        <v>12</v>
      </c>
      <c r="AC45" s="105" t="s">
        <v>13</v>
      </c>
      <c r="AD45" s="105" t="s">
        <v>14</v>
      </c>
      <c r="AE45" s="105" t="s">
        <v>15</v>
      </c>
      <c r="AF45" s="105" t="s">
        <v>16</v>
      </c>
      <c r="AG45" s="105" t="s">
        <v>17</v>
      </c>
      <c r="AH45" s="105" t="s">
        <v>18</v>
      </c>
      <c r="AI45" s="105" t="s">
        <v>19</v>
      </c>
      <c r="AK45" s="29"/>
      <c r="AL45" s="29"/>
      <c r="AM45" s="30"/>
      <c r="AN45" s="29"/>
    </row>
    <row r="46" spans="4:40" hidden="1">
      <c r="AA46" s="4"/>
      <c r="AB46" s="104">
        <v>300000</v>
      </c>
      <c r="AC46" s="106"/>
      <c r="AD46" s="106"/>
      <c r="AE46" s="106"/>
      <c r="AF46" s="106"/>
      <c r="AG46" s="106"/>
      <c r="AH46" s="106"/>
      <c r="AI46" s="106"/>
      <c r="AK46" s="29"/>
      <c r="AL46" s="29"/>
      <c r="AM46" s="30"/>
      <c r="AN46" s="29"/>
    </row>
    <row r="47" spans="4:40" hidden="1">
      <c r="AA47" s="4"/>
      <c r="AB47" s="104">
        <v>400000</v>
      </c>
      <c r="AC47" s="106"/>
      <c r="AD47" s="106"/>
      <c r="AE47" s="106"/>
      <c r="AF47" s="106"/>
      <c r="AG47" s="106"/>
      <c r="AH47" s="106"/>
      <c r="AI47" s="106"/>
      <c r="AK47" s="57"/>
      <c r="AL47" s="57"/>
      <c r="AM47" s="57"/>
      <c r="AN47" s="57"/>
    </row>
    <row r="48" spans="4:40" hidden="1">
      <c r="AA48" s="4"/>
      <c r="AB48" s="104">
        <v>500000</v>
      </c>
      <c r="AC48" s="106"/>
      <c r="AD48" s="106"/>
      <c r="AE48" s="106"/>
      <c r="AF48" s="106"/>
      <c r="AG48" s="106"/>
      <c r="AH48" s="106"/>
      <c r="AI48" s="106"/>
      <c r="AK48" s="57"/>
      <c r="AL48" s="57"/>
      <c r="AM48" s="57"/>
      <c r="AN48" s="57"/>
    </row>
    <row r="49" spans="27:40" hidden="1">
      <c r="AA49" s="4"/>
      <c r="AB49" s="104">
        <v>600000</v>
      </c>
      <c r="AC49" s="106"/>
      <c r="AD49" s="106"/>
      <c r="AE49" s="106"/>
      <c r="AF49" s="106"/>
      <c r="AG49" s="106"/>
      <c r="AH49" s="106"/>
      <c r="AI49" s="106"/>
      <c r="AK49" s="57"/>
      <c r="AL49" s="57"/>
      <c r="AM49" s="57"/>
      <c r="AN49" s="57"/>
    </row>
    <row r="50" spans="27:40" ht="32.25" hidden="1" customHeight="1">
      <c r="AA50" s="4"/>
      <c r="AB50" s="104">
        <v>800000</v>
      </c>
      <c r="AC50" s="107">
        <v>4615</v>
      </c>
      <c r="AD50" s="107">
        <v>4673</v>
      </c>
      <c r="AE50" s="107">
        <v>6436</v>
      </c>
      <c r="AF50" s="107">
        <v>6668</v>
      </c>
      <c r="AG50" s="107">
        <v>7475</v>
      </c>
      <c r="AH50" s="107">
        <v>8103</v>
      </c>
      <c r="AI50" s="107">
        <v>10331</v>
      </c>
      <c r="AK50" s="57"/>
      <c r="AL50" s="57"/>
      <c r="AM50" s="57"/>
      <c r="AN50" s="57"/>
    </row>
    <row r="51" spans="27:40" hidden="1">
      <c r="AA51" s="4"/>
      <c r="AB51" s="104">
        <v>1000000</v>
      </c>
      <c r="AC51" s="107">
        <v>4832</v>
      </c>
      <c r="AD51" s="107">
        <v>4895</v>
      </c>
      <c r="AE51" s="107">
        <v>6740</v>
      </c>
      <c r="AF51" s="107">
        <v>6983</v>
      </c>
      <c r="AG51" s="107">
        <v>7827</v>
      </c>
      <c r="AH51" s="107">
        <v>8484</v>
      </c>
      <c r="AI51" s="107">
        <v>10820</v>
      </c>
      <c r="AK51" s="57"/>
      <c r="AL51" s="57"/>
      <c r="AM51" s="57"/>
      <c r="AN51" s="57"/>
    </row>
    <row r="52" spans="27:40" ht="36" hidden="1" customHeight="1">
      <c r="AA52" s="4"/>
      <c r="AB52" s="104">
        <v>1200000</v>
      </c>
      <c r="AC52" s="107">
        <v>5172</v>
      </c>
      <c r="AD52" s="107">
        <v>5240</v>
      </c>
      <c r="AE52" s="107">
        <v>7216</v>
      </c>
      <c r="AF52" s="107">
        <v>7475</v>
      </c>
      <c r="AG52" s="107">
        <v>8378</v>
      </c>
      <c r="AH52" s="107">
        <v>9082</v>
      </c>
      <c r="AI52" s="107">
        <v>11581</v>
      </c>
      <c r="AK52" s="57"/>
      <c r="AL52" s="57"/>
      <c r="AM52" s="57"/>
      <c r="AN52" s="57"/>
    </row>
    <row r="53" spans="27:40" hidden="1">
      <c r="AA53" s="4"/>
      <c r="AB53" s="104">
        <v>1500000</v>
      </c>
      <c r="AC53" s="107">
        <v>5399</v>
      </c>
      <c r="AD53" s="107">
        <v>5469</v>
      </c>
      <c r="AE53" s="107">
        <v>7532</v>
      </c>
      <c r="AF53" s="107">
        <v>7802</v>
      </c>
      <c r="AG53" s="107">
        <v>8746</v>
      </c>
      <c r="AH53" s="107">
        <v>9481</v>
      </c>
      <c r="AI53" s="107">
        <v>12089</v>
      </c>
      <c r="AK53" s="57"/>
      <c r="AL53" s="57"/>
      <c r="AM53" s="57"/>
      <c r="AN53" s="57"/>
    </row>
    <row r="54" spans="27:40" hidden="1">
      <c r="AA54" s="4"/>
      <c r="AB54" s="104">
        <v>2000000</v>
      </c>
      <c r="AC54" s="107">
        <v>5741</v>
      </c>
      <c r="AD54" s="107">
        <v>5814</v>
      </c>
      <c r="AE54" s="107">
        <v>8006</v>
      </c>
      <c r="AF54" s="107">
        <v>8294</v>
      </c>
      <c r="AG54" s="107">
        <v>9296</v>
      </c>
      <c r="AH54" s="107">
        <v>10079</v>
      </c>
      <c r="AI54" s="107">
        <v>12850</v>
      </c>
      <c r="AK54" s="57"/>
      <c r="AL54" s="57"/>
      <c r="AM54" s="57"/>
      <c r="AN54" s="57"/>
    </row>
    <row r="55" spans="27:40" hidden="1">
      <c r="AA55" s="4"/>
      <c r="AB55" s="104">
        <v>2500000</v>
      </c>
      <c r="AC55" s="107">
        <v>6241</v>
      </c>
      <c r="AD55" s="107">
        <v>6324</v>
      </c>
      <c r="AE55" s="107">
        <v>8807</v>
      </c>
      <c r="AF55" s="107">
        <v>9123</v>
      </c>
      <c r="AG55" s="107">
        <v>10342</v>
      </c>
      <c r="AH55" s="107">
        <v>11213</v>
      </c>
      <c r="AI55" s="107">
        <v>14295</v>
      </c>
      <c r="AK55" s="57"/>
      <c r="AL55" s="57"/>
      <c r="AM55" s="57"/>
      <c r="AN55" s="57"/>
    </row>
    <row r="56" spans="27:40" hidden="1">
      <c r="AB56" s="104">
        <v>3000000</v>
      </c>
      <c r="AC56" s="107">
        <v>6685</v>
      </c>
      <c r="AD56" s="107">
        <v>6771</v>
      </c>
      <c r="AE56" s="107">
        <v>9511</v>
      </c>
      <c r="AF56" s="107">
        <v>9853</v>
      </c>
      <c r="AG56" s="107">
        <v>11261</v>
      </c>
      <c r="AH56" s="107">
        <v>12210</v>
      </c>
      <c r="AI56" s="107">
        <v>15568</v>
      </c>
      <c r="AK56" s="57"/>
      <c r="AL56" s="57"/>
      <c r="AM56" s="57"/>
      <c r="AN56" s="57"/>
    </row>
    <row r="57" spans="27:40" hidden="1">
      <c r="AB57" s="104">
        <v>3500000</v>
      </c>
      <c r="AC57" s="107">
        <v>7046</v>
      </c>
      <c r="AD57" s="107">
        <v>7137</v>
      </c>
      <c r="AE57" s="107">
        <v>10087</v>
      </c>
      <c r="AF57" s="107">
        <v>10450</v>
      </c>
      <c r="AG57" s="107">
        <v>12015</v>
      </c>
      <c r="AH57" s="107">
        <v>13026</v>
      </c>
      <c r="AI57" s="107">
        <v>16609</v>
      </c>
      <c r="AK57" s="57"/>
      <c r="AL57" s="57"/>
      <c r="AM57" s="57"/>
      <c r="AN57" s="57"/>
    </row>
    <row r="58" spans="27:40" hidden="1">
      <c r="AB58" s="104">
        <v>4000000</v>
      </c>
      <c r="AC58" s="107">
        <v>7346</v>
      </c>
      <c r="AD58" s="107">
        <v>7443</v>
      </c>
      <c r="AE58" s="107">
        <v>10568</v>
      </c>
      <c r="AF58" s="107">
        <v>10946</v>
      </c>
      <c r="AG58" s="107">
        <v>12643</v>
      </c>
      <c r="AH58" s="107">
        <v>13707</v>
      </c>
      <c r="AI58" s="107">
        <v>17476</v>
      </c>
      <c r="AK58" s="57"/>
      <c r="AL58" s="57"/>
      <c r="AM58" s="57"/>
      <c r="AN58" s="57"/>
    </row>
    <row r="59" spans="27:40" hidden="1">
      <c r="AB59" s="104">
        <v>5000000</v>
      </c>
      <c r="AC59" s="107">
        <v>7748</v>
      </c>
      <c r="AD59" s="107">
        <v>7849</v>
      </c>
      <c r="AE59" s="107">
        <v>11208</v>
      </c>
      <c r="AF59" s="107">
        <v>11609</v>
      </c>
      <c r="AG59" s="107">
        <v>13479</v>
      </c>
      <c r="AH59" s="107">
        <v>14614</v>
      </c>
      <c r="AI59" s="107">
        <v>18632</v>
      </c>
      <c r="AK59" s="57"/>
      <c r="AL59" s="57"/>
      <c r="AM59" s="57"/>
      <c r="AN59" s="57"/>
    </row>
    <row r="60" spans="27:40" hidden="1">
      <c r="AB60" s="118"/>
      <c r="AC60" s="112"/>
      <c r="AD60" s="112"/>
      <c r="AE60" s="112"/>
      <c r="AF60" s="112"/>
      <c r="AG60" s="112"/>
      <c r="AH60" s="112"/>
      <c r="AI60" s="112"/>
    </row>
    <row r="61" spans="27:40" hidden="1">
      <c r="AB61" s="119"/>
      <c r="AC61" s="113"/>
      <c r="AD61" s="113"/>
      <c r="AE61" s="113"/>
      <c r="AF61" s="113"/>
      <c r="AG61" s="113"/>
      <c r="AH61" s="113"/>
      <c r="AI61" s="113"/>
    </row>
    <row r="62" spans="27:40" hidden="1">
      <c r="AB62" s="114" t="s">
        <v>72</v>
      </c>
      <c r="AC62" s="121"/>
      <c r="AD62" s="121"/>
      <c r="AE62" s="115"/>
      <c r="AF62" s="115"/>
      <c r="AG62" s="115"/>
      <c r="AH62" s="115"/>
      <c r="AI62" s="115"/>
    </row>
    <row r="63" spans="27:40" hidden="1">
      <c r="AB63" s="104" t="s">
        <v>12</v>
      </c>
      <c r="AC63" s="105" t="s">
        <v>13</v>
      </c>
      <c r="AD63" s="105" t="s">
        <v>14</v>
      </c>
      <c r="AE63" s="105" t="s">
        <v>15</v>
      </c>
      <c r="AF63" s="105" t="s">
        <v>16</v>
      </c>
      <c r="AG63" s="105" t="s">
        <v>17</v>
      </c>
      <c r="AH63" s="105" t="s">
        <v>18</v>
      </c>
      <c r="AI63" s="105" t="s">
        <v>19</v>
      </c>
    </row>
    <row r="64" spans="27:40" hidden="1">
      <c r="AB64" s="104">
        <v>300000</v>
      </c>
      <c r="AC64" s="106"/>
      <c r="AD64" s="106"/>
      <c r="AE64" s="106"/>
      <c r="AF64" s="106"/>
      <c r="AG64" s="106"/>
      <c r="AH64" s="106"/>
      <c r="AI64" s="106"/>
    </row>
    <row r="65" spans="28:35" hidden="1">
      <c r="AB65" s="104">
        <v>400000</v>
      </c>
      <c r="AC65" s="106"/>
      <c r="AD65" s="106"/>
      <c r="AE65" s="106"/>
      <c r="AF65" s="106"/>
      <c r="AG65" s="106"/>
      <c r="AH65" s="106"/>
      <c r="AI65" s="106"/>
    </row>
    <row r="66" spans="28:35" hidden="1">
      <c r="AB66" s="104">
        <v>500000</v>
      </c>
      <c r="AC66" s="106"/>
      <c r="AD66" s="106"/>
      <c r="AE66" s="106"/>
      <c r="AF66" s="106"/>
      <c r="AG66" s="106"/>
      <c r="AH66" s="106"/>
      <c r="AI66" s="106"/>
    </row>
    <row r="67" spans="28:35" hidden="1">
      <c r="AB67" s="104">
        <v>600000</v>
      </c>
      <c r="AC67" s="106"/>
      <c r="AD67" s="106"/>
      <c r="AE67" s="106"/>
      <c r="AF67" s="106"/>
      <c r="AG67" s="106"/>
      <c r="AH67" s="106"/>
      <c r="AI67" s="106"/>
    </row>
    <row r="68" spans="28:35" hidden="1">
      <c r="AB68" s="104">
        <v>800000</v>
      </c>
      <c r="AC68" s="107">
        <v>14159</v>
      </c>
      <c r="AD68" s="107">
        <v>14159</v>
      </c>
      <c r="AE68" s="107">
        <v>14159</v>
      </c>
      <c r="AF68" s="107">
        <v>14669</v>
      </c>
      <c r="AG68" s="107">
        <v>16442</v>
      </c>
      <c r="AH68" s="107">
        <v>17826</v>
      </c>
      <c r="AI68" s="107">
        <v>22728</v>
      </c>
    </row>
    <row r="69" spans="28:35" hidden="1">
      <c r="AB69" s="104">
        <v>1000000</v>
      </c>
      <c r="AC69" s="107">
        <v>14828</v>
      </c>
      <c r="AD69" s="107">
        <v>14828</v>
      </c>
      <c r="AE69" s="107">
        <v>14828</v>
      </c>
      <c r="AF69" s="107">
        <v>15360</v>
      </c>
      <c r="AG69" s="107">
        <v>17218</v>
      </c>
      <c r="AH69" s="107">
        <v>18668</v>
      </c>
      <c r="AI69" s="107">
        <v>23801</v>
      </c>
    </row>
    <row r="70" spans="28:35" hidden="1">
      <c r="AB70" s="104">
        <v>1200000</v>
      </c>
      <c r="AC70" s="107">
        <v>15872</v>
      </c>
      <c r="AD70" s="107">
        <v>15872</v>
      </c>
      <c r="AE70" s="107">
        <v>15872</v>
      </c>
      <c r="AF70" s="107">
        <v>16442</v>
      </c>
      <c r="AG70" s="107">
        <v>18431</v>
      </c>
      <c r="AH70" s="107">
        <v>19982</v>
      </c>
      <c r="AI70" s="107">
        <v>25477</v>
      </c>
    </row>
    <row r="71" spans="28:35" hidden="1">
      <c r="AB71" s="104">
        <v>1500000</v>
      </c>
      <c r="AC71" s="107">
        <v>16569</v>
      </c>
      <c r="AD71" s="107">
        <v>16569</v>
      </c>
      <c r="AE71" s="107">
        <v>16569</v>
      </c>
      <c r="AF71" s="107">
        <v>17164</v>
      </c>
      <c r="AG71" s="107">
        <v>19238</v>
      </c>
      <c r="AH71" s="107">
        <v>20858</v>
      </c>
      <c r="AI71" s="107">
        <v>26594</v>
      </c>
    </row>
    <row r="72" spans="28:35" hidden="1">
      <c r="AB72" s="104">
        <v>2000000</v>
      </c>
      <c r="AC72" s="107">
        <v>17613</v>
      </c>
      <c r="AD72" s="107">
        <v>17613</v>
      </c>
      <c r="AE72" s="107">
        <v>17613</v>
      </c>
      <c r="AF72" s="107">
        <v>18245</v>
      </c>
      <c r="AG72" s="107">
        <v>20450</v>
      </c>
      <c r="AH72" s="107">
        <v>22174</v>
      </c>
      <c r="AI72" s="107">
        <v>28270</v>
      </c>
    </row>
    <row r="73" spans="28:35" hidden="1">
      <c r="AB73" s="104">
        <v>2500000</v>
      </c>
      <c r="AC73" s="107">
        <v>19374</v>
      </c>
      <c r="AD73" s="107">
        <v>19374</v>
      </c>
      <c r="AE73" s="107">
        <v>19374</v>
      </c>
      <c r="AF73" s="107">
        <v>20070</v>
      </c>
      <c r="AG73" s="107">
        <v>22751</v>
      </c>
      <c r="AH73" s="107">
        <v>24668</v>
      </c>
      <c r="AI73" s="107">
        <v>31450</v>
      </c>
    </row>
    <row r="74" spans="28:35" hidden="1">
      <c r="AB74" s="104">
        <v>3000000</v>
      </c>
      <c r="AC74" s="107">
        <v>20924</v>
      </c>
      <c r="AD74" s="107">
        <v>20924</v>
      </c>
      <c r="AE74" s="107">
        <v>20924</v>
      </c>
      <c r="AF74" s="107">
        <v>21676</v>
      </c>
      <c r="AG74" s="107">
        <v>24776</v>
      </c>
      <c r="AH74" s="107">
        <v>26863</v>
      </c>
      <c r="AI74" s="107">
        <v>34251</v>
      </c>
    </row>
    <row r="75" spans="28:35" hidden="1">
      <c r="AB75" s="104">
        <v>3500000</v>
      </c>
      <c r="AC75" s="107">
        <v>22191</v>
      </c>
      <c r="AD75" s="107">
        <v>22191</v>
      </c>
      <c r="AE75" s="107">
        <v>22191</v>
      </c>
      <c r="AF75" s="107">
        <v>22989</v>
      </c>
      <c r="AG75" s="107">
        <v>26432</v>
      </c>
      <c r="AH75" s="107">
        <v>28658</v>
      </c>
      <c r="AI75" s="107">
        <v>36539</v>
      </c>
    </row>
    <row r="76" spans="28:35" hidden="1">
      <c r="AB76" s="104">
        <v>4000000</v>
      </c>
      <c r="AC76" s="107">
        <v>23249</v>
      </c>
      <c r="AD76" s="107">
        <v>23249</v>
      </c>
      <c r="AE76" s="107">
        <v>23249</v>
      </c>
      <c r="AF76" s="107">
        <v>24083</v>
      </c>
      <c r="AG76" s="107">
        <v>27815</v>
      </c>
      <c r="AH76" s="107">
        <v>30154</v>
      </c>
      <c r="AI76" s="107">
        <v>38448</v>
      </c>
    </row>
    <row r="77" spans="28:35" hidden="1">
      <c r="AB77" s="104">
        <v>5000000</v>
      </c>
      <c r="AC77" s="107">
        <v>24657</v>
      </c>
      <c r="AD77" s="107">
        <v>24657</v>
      </c>
      <c r="AE77" s="107">
        <v>24657</v>
      </c>
      <c r="AF77" s="107">
        <v>25542</v>
      </c>
      <c r="AG77" s="107">
        <v>29654</v>
      </c>
      <c r="AH77" s="107">
        <v>32151</v>
      </c>
      <c r="AI77" s="107">
        <v>40992</v>
      </c>
    </row>
    <row r="78" spans="28:35" hidden="1">
      <c r="AB78" s="99"/>
      <c r="AC78" s="99"/>
      <c r="AD78" s="99"/>
      <c r="AE78" s="99"/>
      <c r="AF78" s="99"/>
      <c r="AG78" s="99"/>
      <c r="AH78" s="99"/>
      <c r="AI78" s="99"/>
    </row>
    <row r="79" spans="28:35" hidden="1">
      <c r="AB79" s="122"/>
      <c r="AC79" s="122"/>
      <c r="AD79" s="122"/>
      <c r="AE79" s="99"/>
      <c r="AF79" s="99"/>
      <c r="AG79" s="99"/>
      <c r="AH79" s="99"/>
      <c r="AI79" s="99"/>
    </row>
    <row r="80" spans="28:35" hidden="1">
      <c r="AB80" s="114" t="s">
        <v>73</v>
      </c>
      <c r="AC80" s="120"/>
      <c r="AD80" s="115"/>
      <c r="AE80" s="115"/>
      <c r="AF80" s="115"/>
      <c r="AG80" s="115"/>
      <c r="AH80" s="115"/>
      <c r="AI80" s="115"/>
    </row>
    <row r="81" spans="28:35" hidden="1">
      <c r="AB81" s="104" t="s">
        <v>12</v>
      </c>
      <c r="AC81" s="105" t="s">
        <v>13</v>
      </c>
      <c r="AD81" s="105" t="s">
        <v>14</v>
      </c>
      <c r="AE81" s="105" t="s">
        <v>15</v>
      </c>
      <c r="AF81" s="105" t="s">
        <v>16</v>
      </c>
      <c r="AG81" s="105" t="s">
        <v>17</v>
      </c>
      <c r="AH81" s="105" t="s">
        <v>18</v>
      </c>
      <c r="AI81" s="105" t="s">
        <v>19</v>
      </c>
    </row>
    <row r="82" spans="28:35" hidden="1">
      <c r="AB82" s="104">
        <v>300000</v>
      </c>
      <c r="AC82" s="117"/>
      <c r="AD82" s="117"/>
      <c r="AE82" s="117"/>
      <c r="AF82" s="117"/>
      <c r="AG82" s="117"/>
      <c r="AH82" s="117"/>
      <c r="AI82" s="117"/>
    </row>
    <row r="83" spans="28:35" hidden="1">
      <c r="AB83" s="104">
        <v>400000</v>
      </c>
      <c r="AC83" s="117"/>
      <c r="AD83" s="117"/>
      <c r="AE83" s="117"/>
      <c r="AF83" s="117"/>
      <c r="AG83" s="117"/>
      <c r="AH83" s="117"/>
      <c r="AI83" s="117"/>
    </row>
    <row r="84" spans="28:35" hidden="1">
      <c r="AB84" s="104">
        <v>500000</v>
      </c>
      <c r="AC84" s="117"/>
      <c r="AD84" s="117"/>
      <c r="AE84" s="117"/>
      <c r="AF84" s="117"/>
      <c r="AG84" s="117"/>
      <c r="AH84" s="117"/>
      <c r="AI84" s="117"/>
    </row>
    <row r="85" spans="28:35" hidden="1">
      <c r="AB85" s="104">
        <v>600000</v>
      </c>
      <c r="AC85" s="117"/>
      <c r="AD85" s="117"/>
      <c r="AE85" s="117"/>
      <c r="AF85" s="117"/>
      <c r="AG85" s="117"/>
      <c r="AH85" s="117"/>
      <c r="AI85" s="117"/>
    </row>
    <row r="86" spans="28:35" hidden="1">
      <c r="AB86" s="104">
        <v>800000</v>
      </c>
      <c r="AC86" s="123">
        <v>5034</v>
      </c>
      <c r="AD86" s="123">
        <v>5098</v>
      </c>
      <c r="AE86" s="123">
        <v>7021</v>
      </c>
      <c r="AF86" s="123">
        <v>7275</v>
      </c>
      <c r="AG86" s="123">
        <v>8154</v>
      </c>
      <c r="AH86" s="123">
        <v>8839</v>
      </c>
      <c r="AI86" s="123">
        <v>11271</v>
      </c>
    </row>
    <row r="87" spans="28:35" hidden="1">
      <c r="AB87" s="104">
        <v>1000000</v>
      </c>
      <c r="AC87" s="123">
        <v>5272</v>
      </c>
      <c r="AD87" s="123">
        <v>5340</v>
      </c>
      <c r="AE87" s="123">
        <v>7353</v>
      </c>
      <c r="AF87" s="123">
        <v>7618</v>
      </c>
      <c r="AG87" s="123">
        <v>8538</v>
      </c>
      <c r="AH87" s="123">
        <v>9256</v>
      </c>
      <c r="AI87" s="123">
        <v>11803</v>
      </c>
    </row>
    <row r="88" spans="28:35" hidden="1">
      <c r="AB88" s="104">
        <v>1200000</v>
      </c>
      <c r="AC88" s="123">
        <v>5642</v>
      </c>
      <c r="AD88" s="123">
        <v>5716</v>
      </c>
      <c r="AE88" s="123">
        <v>7871</v>
      </c>
      <c r="AF88" s="123">
        <v>8154</v>
      </c>
      <c r="AG88" s="123">
        <v>9139</v>
      </c>
      <c r="AH88" s="123">
        <v>9908</v>
      </c>
      <c r="AI88" s="123">
        <v>12634</v>
      </c>
    </row>
    <row r="89" spans="28:35" hidden="1">
      <c r="AB89" s="104">
        <v>1500000</v>
      </c>
      <c r="AC89" s="123">
        <v>5890</v>
      </c>
      <c r="AD89" s="123">
        <v>5966</v>
      </c>
      <c r="AE89" s="123">
        <v>8217</v>
      </c>
      <c r="AF89" s="123">
        <v>8511</v>
      </c>
      <c r="AG89" s="123">
        <v>9541</v>
      </c>
      <c r="AH89" s="123">
        <v>10342</v>
      </c>
      <c r="AI89" s="123">
        <v>13188</v>
      </c>
    </row>
    <row r="90" spans="28:35" hidden="1">
      <c r="AB90" s="104">
        <v>2000000</v>
      </c>
      <c r="AC90" s="123">
        <v>6262</v>
      </c>
      <c r="AD90" s="123">
        <v>6342</v>
      </c>
      <c r="AE90" s="123">
        <v>8733</v>
      </c>
      <c r="AF90" s="123">
        <v>9047</v>
      </c>
      <c r="AG90" s="123">
        <v>10142</v>
      </c>
      <c r="AH90" s="123">
        <v>10996</v>
      </c>
      <c r="AI90" s="123">
        <v>14019</v>
      </c>
    </row>
    <row r="91" spans="28:35" hidden="1">
      <c r="AB91" s="104">
        <v>2500000</v>
      </c>
      <c r="AC91" s="123">
        <v>6808</v>
      </c>
      <c r="AD91" s="123">
        <v>6898</v>
      </c>
      <c r="AE91" s="123">
        <v>9607</v>
      </c>
      <c r="AF91" s="123">
        <v>9952</v>
      </c>
      <c r="AG91" s="123">
        <v>11282</v>
      </c>
      <c r="AH91" s="123">
        <v>12232</v>
      </c>
      <c r="AI91" s="123">
        <v>15595</v>
      </c>
    </row>
    <row r="92" spans="28:35" hidden="1">
      <c r="AB92" s="104">
        <v>3000000</v>
      </c>
      <c r="AC92" s="123">
        <v>7292</v>
      </c>
      <c r="AD92" s="123">
        <v>7386</v>
      </c>
      <c r="AE92" s="123">
        <v>10376</v>
      </c>
      <c r="AF92" s="123">
        <v>10748</v>
      </c>
      <c r="AG92" s="123">
        <v>12285</v>
      </c>
      <c r="AH92" s="123">
        <v>13321</v>
      </c>
      <c r="AI92" s="123">
        <v>16983</v>
      </c>
    </row>
    <row r="93" spans="28:35" hidden="1">
      <c r="AB93" s="104">
        <v>3500000</v>
      </c>
      <c r="AC93" s="123">
        <v>7686</v>
      </c>
      <c r="AD93" s="123">
        <v>7786</v>
      </c>
      <c r="AE93" s="123">
        <v>11004</v>
      </c>
      <c r="AF93" s="123">
        <v>11400</v>
      </c>
      <c r="AG93" s="123">
        <v>13108</v>
      </c>
      <c r="AH93" s="123">
        <v>14210</v>
      </c>
      <c r="AI93" s="123">
        <v>18118</v>
      </c>
    </row>
    <row r="94" spans="28:35" hidden="1">
      <c r="AB94" s="104">
        <v>4000000</v>
      </c>
      <c r="AC94" s="123">
        <v>8014</v>
      </c>
      <c r="AD94" s="123">
        <v>8119</v>
      </c>
      <c r="AE94" s="123">
        <v>11528</v>
      </c>
      <c r="AF94" s="123">
        <v>11942</v>
      </c>
      <c r="AG94" s="123">
        <v>13793</v>
      </c>
      <c r="AH94" s="123">
        <v>14953</v>
      </c>
      <c r="AI94" s="123">
        <v>19064</v>
      </c>
    </row>
    <row r="95" spans="28:35" hidden="1">
      <c r="AB95" s="104">
        <v>5000000</v>
      </c>
      <c r="AC95" s="123">
        <v>8453</v>
      </c>
      <c r="AD95" s="123">
        <v>8562</v>
      </c>
      <c r="AE95" s="123">
        <v>12226</v>
      </c>
      <c r="AF95" s="123">
        <v>12665</v>
      </c>
      <c r="AG95" s="123">
        <v>14705</v>
      </c>
      <c r="AH95" s="123">
        <v>15942</v>
      </c>
      <c r="AI95" s="123">
        <v>20326</v>
      </c>
    </row>
    <row r="98" spans="28:35" hidden="1">
      <c r="AB98" s="114"/>
      <c r="AC98" s="120"/>
      <c r="AD98" s="115"/>
      <c r="AE98" s="115"/>
      <c r="AF98" s="115"/>
      <c r="AG98" s="115"/>
      <c r="AH98" s="115"/>
      <c r="AI98" s="115"/>
    </row>
    <row r="99" spans="28:35" hidden="1">
      <c r="AB99" s="124"/>
      <c r="AC99" s="125"/>
      <c r="AD99" s="125"/>
      <c r="AE99" s="125"/>
      <c r="AF99" s="125"/>
      <c r="AG99" s="125"/>
      <c r="AH99" s="125"/>
      <c r="AI99" s="125"/>
    </row>
    <row r="100" spans="28:35" hidden="1">
      <c r="AB100" s="124"/>
      <c r="AC100" s="126"/>
      <c r="AD100" s="126"/>
      <c r="AE100" s="126"/>
      <c r="AF100" s="126"/>
      <c r="AG100" s="126"/>
      <c r="AH100" s="126"/>
      <c r="AI100" s="126"/>
    </row>
    <row r="101" spans="28:35" hidden="1">
      <c r="AB101" s="124"/>
      <c r="AC101" s="126"/>
      <c r="AD101" s="126"/>
      <c r="AE101" s="126"/>
      <c r="AF101" s="126"/>
      <c r="AG101" s="126"/>
      <c r="AH101" s="126"/>
      <c r="AI101" s="126"/>
    </row>
    <row r="102" spans="28:35" hidden="1">
      <c r="AB102" s="124"/>
      <c r="AC102" s="126"/>
      <c r="AD102" s="126"/>
      <c r="AE102" s="126"/>
      <c r="AF102" s="126"/>
      <c r="AG102" s="126"/>
      <c r="AH102" s="126"/>
      <c r="AI102" s="126"/>
    </row>
    <row r="103" spans="28:35" hidden="1">
      <c r="AB103" s="124"/>
      <c r="AC103" s="126"/>
      <c r="AD103" s="126"/>
      <c r="AE103" s="126"/>
      <c r="AF103" s="126"/>
      <c r="AG103" s="126"/>
      <c r="AH103" s="126"/>
      <c r="AI103" s="126"/>
    </row>
    <row r="104" spans="28:35" hidden="1">
      <c r="AB104" s="124"/>
      <c r="AC104" s="126"/>
      <c r="AD104" s="126"/>
      <c r="AE104" s="126"/>
      <c r="AF104" s="126"/>
      <c r="AG104" s="126"/>
      <c r="AH104" s="126"/>
      <c r="AI104" s="126"/>
    </row>
    <row r="105" spans="28:35" hidden="1">
      <c r="AB105" s="124"/>
      <c r="AC105" s="126"/>
      <c r="AD105" s="126"/>
      <c r="AE105" s="126"/>
      <c r="AF105" s="126"/>
      <c r="AG105" s="126"/>
      <c r="AH105" s="126"/>
      <c r="AI105" s="126"/>
    </row>
    <row r="106" spans="28:35" hidden="1">
      <c r="AB106" s="124"/>
      <c r="AC106" s="126"/>
      <c r="AD106" s="126"/>
      <c r="AE106" s="126"/>
      <c r="AF106" s="126"/>
      <c r="AG106" s="126"/>
      <c r="AH106" s="126"/>
      <c r="AI106" s="126"/>
    </row>
    <row r="107" spans="28:35" hidden="1">
      <c r="AB107" s="124"/>
      <c r="AC107" s="126"/>
      <c r="AD107" s="126"/>
      <c r="AE107" s="126"/>
      <c r="AF107" s="126"/>
      <c r="AG107" s="126"/>
      <c r="AH107" s="126"/>
      <c r="AI107" s="126"/>
    </row>
    <row r="108" spans="28:35" hidden="1">
      <c r="AB108" s="124"/>
      <c r="AC108" s="126"/>
      <c r="AD108" s="126"/>
      <c r="AE108" s="126"/>
      <c r="AF108" s="126"/>
      <c r="AG108" s="126"/>
      <c r="AH108" s="126"/>
      <c r="AI108" s="126"/>
    </row>
    <row r="109" spans="28:35" hidden="1">
      <c r="AB109" s="124"/>
      <c r="AC109" s="126"/>
      <c r="AD109" s="126"/>
      <c r="AE109" s="126"/>
      <c r="AF109" s="126"/>
      <c r="AG109" s="126"/>
      <c r="AH109" s="126"/>
      <c r="AI109" s="126"/>
    </row>
    <row r="110" spans="28:35" hidden="1">
      <c r="AB110" s="124"/>
      <c r="AC110" s="126"/>
      <c r="AD110" s="126"/>
      <c r="AE110" s="126"/>
      <c r="AF110" s="126"/>
      <c r="AG110" s="126"/>
      <c r="AH110" s="126"/>
      <c r="AI110" s="126"/>
    </row>
    <row r="111" spans="28:35" hidden="1">
      <c r="AB111" s="124"/>
      <c r="AC111" s="126"/>
      <c r="AD111" s="126"/>
      <c r="AE111" s="126"/>
      <c r="AF111" s="126"/>
      <c r="AG111" s="126"/>
      <c r="AH111" s="126"/>
      <c r="AI111" s="126"/>
    </row>
    <row r="112" spans="28:35" hidden="1">
      <c r="AB112" s="124"/>
      <c r="AC112" s="126"/>
      <c r="AD112" s="126"/>
      <c r="AE112" s="126"/>
      <c r="AF112" s="126"/>
      <c r="AG112" s="126"/>
      <c r="AH112" s="126"/>
      <c r="AI112" s="126"/>
    </row>
    <row r="113" spans="28:35" hidden="1">
      <c r="AB113" s="124"/>
      <c r="AC113" s="126"/>
      <c r="AD113" s="126"/>
      <c r="AE113" s="126"/>
      <c r="AF113" s="126"/>
      <c r="AG113" s="126"/>
      <c r="AH113" s="126"/>
      <c r="AI113" s="126"/>
    </row>
  </sheetData>
  <sheetProtection algorithmName="SHA-512" hashValue="9dw0Z7okest8eUMcm0J8+/z3rajWDbtetZnVMm0l1iYX50Y8VcnqiOZtQ6pzhI44aVyL7NoYm1qi76gAZRsQgQ==" saltValue="qe+VQy1ahrsaFJRo4Gu8PQ==" spinCount="100000" sheet="1" objects="1" scenarios="1"/>
  <mergeCells count="26">
    <mergeCell ref="D1:I1"/>
    <mergeCell ref="E4:G4"/>
    <mergeCell ref="H4:I4"/>
    <mergeCell ref="H8:P8"/>
    <mergeCell ref="M29:O30"/>
    <mergeCell ref="D28:D30"/>
    <mergeCell ref="E29:F29"/>
    <mergeCell ref="E30:F30"/>
    <mergeCell ref="H6:I6"/>
    <mergeCell ref="J6:P6"/>
    <mergeCell ref="H7:J7"/>
    <mergeCell ref="D2:P2"/>
    <mergeCell ref="D3:P3"/>
    <mergeCell ref="D35:P36"/>
    <mergeCell ref="D31:F31"/>
    <mergeCell ref="G31:O31"/>
    <mergeCell ref="L7:O7"/>
    <mergeCell ref="E28:F28"/>
    <mergeCell ref="F33:P33"/>
    <mergeCell ref="D32:P32"/>
    <mergeCell ref="P29:P30"/>
    <mergeCell ref="A8:C8"/>
    <mergeCell ref="E8:E9"/>
    <mergeCell ref="D8:D9"/>
    <mergeCell ref="F8:F9"/>
    <mergeCell ref="G8:G9"/>
  </mergeCells>
  <conditionalFormatting sqref="E7">
    <cfRule type="expression" dxfId="2" priority="6">
      <formula>$N$4="Retired"</formula>
    </cfRule>
  </conditionalFormatting>
  <conditionalFormatting sqref="H8">
    <cfRule type="containsText" dxfId="1" priority="1" operator="containsText" text="Loaded">
      <formula>NOT(ISERROR(SEARCH("Loaded",H8)))</formula>
    </cfRule>
  </conditionalFormatting>
  <conditionalFormatting sqref="P10:P26">
    <cfRule type="cellIs" dxfId="0" priority="2" operator="equal">
      <formula>"ERROR"</formula>
    </cfRule>
  </conditionalFormatting>
  <dataValidations count="11">
    <dataValidation type="list" allowBlank="1" showInputMessage="1" showErrorMessage="1" error="Please Select From Drop Down List." prompt="Please Select Elegible OR Higher Sum Insured From Drop Down List._x000a_" sqref="G6">
      <formula1>$AB$7:$AB$20</formula1>
    </dataValidation>
    <dataValidation type="list" allowBlank="1" showInputMessage="1" showErrorMessage="1" prompt="Select Employee Status. Whether Retiring or Retired." sqref="N4">
      <formula1>"Retiring,Retired"</formula1>
    </dataValidation>
    <dataValidation type="list" allowBlank="1" showInputMessage="1" showErrorMessage="1" sqref="E6">
      <formula1>"800000,1000000,1500000"</formula1>
    </dataValidation>
    <dataValidation allowBlank="1" showInputMessage="1" showErrorMessage="1" prompt="Date format DD-MMM-YYYY to take care of Excel Date settings and Windows Regional Settings." sqref="E7"/>
    <dataValidation type="whole" allowBlank="1" showInputMessage="1" showErrorMessage="1" prompt="Month of Birth" sqref="B10:B11 B14:B26">
      <formula1>1</formula1>
      <formula2>12</formula2>
    </dataValidation>
    <dataValidation type="whole" operator="greaterThan" allowBlank="1" showInputMessage="1" showErrorMessage="1" prompt="Year of Birth as YYYY." sqref="C10:C11 C14:C26">
      <formula1>1900</formula1>
    </dataValidation>
    <dataValidation allowBlank="1" showInputMessage="1" showErrorMessage="1" prompt="Enter Relationship such as Son, Daughter, Son-in-law, daughter-in-law, grand child, etc... Does not affect premium calculation..." sqref="E18:E25"/>
    <dataValidation allowBlank="1" showInputMessage="1" showErrorMessage="1" promptTitle="Caution" prompt="Obtain declaration for depdency based on employment, PHD, Unmarried daughter, etc. Dependent family members generally not allowed for Retired/Retiring employees._x000a_" sqref="A12:D13"/>
    <dataValidation allowBlank="1" showInputMessage="1" showErrorMessage="1" prompt="Enter Day of Month as DD" sqref="A10:A11 A14:A26"/>
    <dataValidation type="list" showInputMessage="1" showErrorMessage="1" sqref="H12:H13">
      <formula1>"Y,N"</formula1>
    </dataValidation>
    <dataValidation showInputMessage="1" showErrorMessage="1" sqref="H14:H26"/>
  </dataValidations>
  <printOptions horizontalCentered="1"/>
  <pageMargins left="0.27559055118110237" right="0.15748031496062992" top="0.35433070866141736" bottom="0.35433070866141736" header="0.15748031496062992" footer="0.15748031496062992"/>
  <pageSetup paperSize="9" scale="89" firstPageNumber="0" orientation="landscape" useFirstPageNumber="1" horizontalDpi="300" verticalDpi="300" r:id="rId1"/>
  <headerFooter>
    <oddHeader>&amp;L&amp;F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00"/>
  <sheetViews>
    <sheetView workbookViewId="0">
      <selection activeCell="A19" sqref="A19"/>
    </sheetView>
  </sheetViews>
  <sheetFormatPr defaultColWidth="9" defaultRowHeight="12.75"/>
  <cols>
    <col min="1" max="1" width="14.85546875" style="5" customWidth="1"/>
    <col min="2" max="2" width="15.5703125" style="5" customWidth="1"/>
    <col min="3" max="3" width="20.140625" style="5" customWidth="1"/>
    <col min="4" max="4" width="27.5703125" style="5" customWidth="1"/>
    <col min="5" max="256" width="9" style="5"/>
    <col min="257" max="257" width="14.85546875" style="5" customWidth="1"/>
    <col min="258" max="258" width="15.5703125" style="5" customWidth="1"/>
    <col min="259" max="259" width="20.140625" style="5" customWidth="1"/>
    <col min="260" max="260" width="27.5703125" style="5" customWidth="1"/>
    <col min="261" max="512" width="9" style="5"/>
    <col min="513" max="513" width="14.85546875" style="5" customWidth="1"/>
    <col min="514" max="514" width="15.5703125" style="5" customWidth="1"/>
    <col min="515" max="515" width="20.140625" style="5" customWidth="1"/>
    <col min="516" max="516" width="27.5703125" style="5" customWidth="1"/>
    <col min="517" max="768" width="9" style="5"/>
    <col min="769" max="769" width="14.85546875" style="5" customWidth="1"/>
    <col min="770" max="770" width="15.5703125" style="5" customWidth="1"/>
    <col min="771" max="771" width="20.140625" style="5" customWidth="1"/>
    <col min="772" max="772" width="27.5703125" style="5" customWidth="1"/>
    <col min="773" max="1024" width="9" style="5"/>
    <col min="1025" max="1025" width="14.85546875" style="5" customWidth="1"/>
    <col min="1026" max="1026" width="15.5703125" style="5" customWidth="1"/>
    <col min="1027" max="1027" width="20.140625" style="5" customWidth="1"/>
    <col min="1028" max="1028" width="27.5703125" style="5" customWidth="1"/>
    <col min="1029" max="1280" width="9" style="5"/>
    <col min="1281" max="1281" width="14.85546875" style="5" customWidth="1"/>
    <col min="1282" max="1282" width="15.5703125" style="5" customWidth="1"/>
    <col min="1283" max="1283" width="20.140625" style="5" customWidth="1"/>
    <col min="1284" max="1284" width="27.5703125" style="5" customWidth="1"/>
    <col min="1285" max="1536" width="9" style="5"/>
    <col min="1537" max="1537" width="14.85546875" style="5" customWidth="1"/>
    <col min="1538" max="1538" width="15.5703125" style="5" customWidth="1"/>
    <col min="1539" max="1539" width="20.140625" style="5" customWidth="1"/>
    <col min="1540" max="1540" width="27.5703125" style="5" customWidth="1"/>
    <col min="1541" max="1792" width="9" style="5"/>
    <col min="1793" max="1793" width="14.85546875" style="5" customWidth="1"/>
    <col min="1794" max="1794" width="15.5703125" style="5" customWidth="1"/>
    <col min="1795" max="1795" width="20.140625" style="5" customWidth="1"/>
    <col min="1796" max="1796" width="27.5703125" style="5" customWidth="1"/>
    <col min="1797" max="2048" width="9" style="5"/>
    <col min="2049" max="2049" width="14.85546875" style="5" customWidth="1"/>
    <col min="2050" max="2050" width="15.5703125" style="5" customWidth="1"/>
    <col min="2051" max="2051" width="20.140625" style="5" customWidth="1"/>
    <col min="2052" max="2052" width="27.5703125" style="5" customWidth="1"/>
    <col min="2053" max="2304" width="9" style="5"/>
    <col min="2305" max="2305" width="14.85546875" style="5" customWidth="1"/>
    <col min="2306" max="2306" width="15.5703125" style="5" customWidth="1"/>
    <col min="2307" max="2307" width="20.140625" style="5" customWidth="1"/>
    <col min="2308" max="2308" width="27.5703125" style="5" customWidth="1"/>
    <col min="2309" max="2560" width="9" style="5"/>
    <col min="2561" max="2561" width="14.85546875" style="5" customWidth="1"/>
    <col min="2562" max="2562" width="15.5703125" style="5" customWidth="1"/>
    <col min="2563" max="2563" width="20.140625" style="5" customWidth="1"/>
    <col min="2564" max="2564" width="27.5703125" style="5" customWidth="1"/>
    <col min="2565" max="2816" width="9" style="5"/>
    <col min="2817" max="2817" width="14.85546875" style="5" customWidth="1"/>
    <col min="2818" max="2818" width="15.5703125" style="5" customWidth="1"/>
    <col min="2819" max="2819" width="20.140625" style="5" customWidth="1"/>
    <col min="2820" max="2820" width="27.5703125" style="5" customWidth="1"/>
    <col min="2821" max="3072" width="9" style="5"/>
    <col min="3073" max="3073" width="14.85546875" style="5" customWidth="1"/>
    <col min="3074" max="3074" width="15.5703125" style="5" customWidth="1"/>
    <col min="3075" max="3075" width="20.140625" style="5" customWidth="1"/>
    <col min="3076" max="3076" width="27.5703125" style="5" customWidth="1"/>
    <col min="3077" max="3328" width="9" style="5"/>
    <col min="3329" max="3329" width="14.85546875" style="5" customWidth="1"/>
    <col min="3330" max="3330" width="15.5703125" style="5" customWidth="1"/>
    <col min="3331" max="3331" width="20.140625" style="5" customWidth="1"/>
    <col min="3332" max="3332" width="27.5703125" style="5" customWidth="1"/>
    <col min="3333" max="3584" width="9" style="5"/>
    <col min="3585" max="3585" width="14.85546875" style="5" customWidth="1"/>
    <col min="3586" max="3586" width="15.5703125" style="5" customWidth="1"/>
    <col min="3587" max="3587" width="20.140625" style="5" customWidth="1"/>
    <col min="3588" max="3588" width="27.5703125" style="5" customWidth="1"/>
    <col min="3589" max="3840" width="9" style="5"/>
    <col min="3841" max="3841" width="14.85546875" style="5" customWidth="1"/>
    <col min="3842" max="3842" width="15.5703125" style="5" customWidth="1"/>
    <col min="3843" max="3843" width="20.140625" style="5" customWidth="1"/>
    <col min="3844" max="3844" width="27.5703125" style="5" customWidth="1"/>
    <col min="3845" max="4096" width="9" style="5"/>
    <col min="4097" max="4097" width="14.85546875" style="5" customWidth="1"/>
    <col min="4098" max="4098" width="15.5703125" style="5" customWidth="1"/>
    <col min="4099" max="4099" width="20.140625" style="5" customWidth="1"/>
    <col min="4100" max="4100" width="27.5703125" style="5" customWidth="1"/>
    <col min="4101" max="4352" width="9" style="5"/>
    <col min="4353" max="4353" width="14.85546875" style="5" customWidth="1"/>
    <col min="4354" max="4354" width="15.5703125" style="5" customWidth="1"/>
    <col min="4355" max="4355" width="20.140625" style="5" customWidth="1"/>
    <col min="4356" max="4356" width="27.5703125" style="5" customWidth="1"/>
    <col min="4357" max="4608" width="9" style="5"/>
    <col min="4609" max="4609" width="14.85546875" style="5" customWidth="1"/>
    <col min="4610" max="4610" width="15.5703125" style="5" customWidth="1"/>
    <col min="4611" max="4611" width="20.140625" style="5" customWidth="1"/>
    <col min="4612" max="4612" width="27.5703125" style="5" customWidth="1"/>
    <col min="4613" max="4864" width="9" style="5"/>
    <col min="4865" max="4865" width="14.85546875" style="5" customWidth="1"/>
    <col min="4866" max="4866" width="15.5703125" style="5" customWidth="1"/>
    <col min="4867" max="4867" width="20.140625" style="5" customWidth="1"/>
    <col min="4868" max="4868" width="27.5703125" style="5" customWidth="1"/>
    <col min="4869" max="5120" width="9" style="5"/>
    <col min="5121" max="5121" width="14.85546875" style="5" customWidth="1"/>
    <col min="5122" max="5122" width="15.5703125" style="5" customWidth="1"/>
    <col min="5123" max="5123" width="20.140625" style="5" customWidth="1"/>
    <col min="5124" max="5124" width="27.5703125" style="5" customWidth="1"/>
    <col min="5125" max="5376" width="9" style="5"/>
    <col min="5377" max="5377" width="14.85546875" style="5" customWidth="1"/>
    <col min="5378" max="5378" width="15.5703125" style="5" customWidth="1"/>
    <col min="5379" max="5379" width="20.140625" style="5" customWidth="1"/>
    <col min="5380" max="5380" width="27.5703125" style="5" customWidth="1"/>
    <col min="5381" max="5632" width="9" style="5"/>
    <col min="5633" max="5633" width="14.85546875" style="5" customWidth="1"/>
    <col min="5634" max="5634" width="15.5703125" style="5" customWidth="1"/>
    <col min="5635" max="5635" width="20.140625" style="5" customWidth="1"/>
    <col min="5636" max="5636" width="27.5703125" style="5" customWidth="1"/>
    <col min="5637" max="5888" width="9" style="5"/>
    <col min="5889" max="5889" width="14.85546875" style="5" customWidth="1"/>
    <col min="5890" max="5890" width="15.5703125" style="5" customWidth="1"/>
    <col min="5891" max="5891" width="20.140625" style="5" customWidth="1"/>
    <col min="5892" max="5892" width="27.5703125" style="5" customWidth="1"/>
    <col min="5893" max="6144" width="9" style="5"/>
    <col min="6145" max="6145" width="14.85546875" style="5" customWidth="1"/>
    <col min="6146" max="6146" width="15.5703125" style="5" customWidth="1"/>
    <col min="6147" max="6147" width="20.140625" style="5" customWidth="1"/>
    <col min="6148" max="6148" width="27.5703125" style="5" customWidth="1"/>
    <col min="6149" max="6400" width="9" style="5"/>
    <col min="6401" max="6401" width="14.85546875" style="5" customWidth="1"/>
    <col min="6402" max="6402" width="15.5703125" style="5" customWidth="1"/>
    <col min="6403" max="6403" width="20.140625" style="5" customWidth="1"/>
    <col min="6404" max="6404" width="27.5703125" style="5" customWidth="1"/>
    <col min="6405" max="6656" width="9" style="5"/>
    <col min="6657" max="6657" width="14.85546875" style="5" customWidth="1"/>
    <col min="6658" max="6658" width="15.5703125" style="5" customWidth="1"/>
    <col min="6659" max="6659" width="20.140625" style="5" customWidth="1"/>
    <col min="6660" max="6660" width="27.5703125" style="5" customWidth="1"/>
    <col min="6661" max="6912" width="9" style="5"/>
    <col min="6913" max="6913" width="14.85546875" style="5" customWidth="1"/>
    <col min="6914" max="6914" width="15.5703125" style="5" customWidth="1"/>
    <col min="6915" max="6915" width="20.140625" style="5" customWidth="1"/>
    <col min="6916" max="6916" width="27.5703125" style="5" customWidth="1"/>
    <col min="6917" max="7168" width="9" style="5"/>
    <col min="7169" max="7169" width="14.85546875" style="5" customWidth="1"/>
    <col min="7170" max="7170" width="15.5703125" style="5" customWidth="1"/>
    <col min="7171" max="7171" width="20.140625" style="5" customWidth="1"/>
    <col min="7172" max="7172" width="27.5703125" style="5" customWidth="1"/>
    <col min="7173" max="7424" width="9" style="5"/>
    <col min="7425" max="7425" width="14.85546875" style="5" customWidth="1"/>
    <col min="7426" max="7426" width="15.5703125" style="5" customWidth="1"/>
    <col min="7427" max="7427" width="20.140625" style="5" customWidth="1"/>
    <col min="7428" max="7428" width="27.5703125" style="5" customWidth="1"/>
    <col min="7429" max="7680" width="9" style="5"/>
    <col min="7681" max="7681" width="14.85546875" style="5" customWidth="1"/>
    <col min="7682" max="7682" width="15.5703125" style="5" customWidth="1"/>
    <col min="7683" max="7683" width="20.140625" style="5" customWidth="1"/>
    <col min="7684" max="7684" width="27.5703125" style="5" customWidth="1"/>
    <col min="7685" max="7936" width="9" style="5"/>
    <col min="7937" max="7937" width="14.85546875" style="5" customWidth="1"/>
    <col min="7938" max="7938" width="15.5703125" style="5" customWidth="1"/>
    <col min="7939" max="7939" width="20.140625" style="5" customWidth="1"/>
    <col min="7940" max="7940" width="27.5703125" style="5" customWidth="1"/>
    <col min="7941" max="8192" width="9" style="5"/>
    <col min="8193" max="8193" width="14.85546875" style="5" customWidth="1"/>
    <col min="8194" max="8194" width="15.5703125" style="5" customWidth="1"/>
    <col min="8195" max="8195" width="20.140625" style="5" customWidth="1"/>
    <col min="8196" max="8196" width="27.5703125" style="5" customWidth="1"/>
    <col min="8197" max="8448" width="9" style="5"/>
    <col min="8449" max="8449" width="14.85546875" style="5" customWidth="1"/>
    <col min="8450" max="8450" width="15.5703125" style="5" customWidth="1"/>
    <col min="8451" max="8451" width="20.140625" style="5" customWidth="1"/>
    <col min="8452" max="8452" width="27.5703125" style="5" customWidth="1"/>
    <col min="8453" max="8704" width="9" style="5"/>
    <col min="8705" max="8705" width="14.85546875" style="5" customWidth="1"/>
    <col min="8706" max="8706" width="15.5703125" style="5" customWidth="1"/>
    <col min="8707" max="8707" width="20.140625" style="5" customWidth="1"/>
    <col min="8708" max="8708" width="27.5703125" style="5" customWidth="1"/>
    <col min="8709" max="8960" width="9" style="5"/>
    <col min="8961" max="8961" width="14.85546875" style="5" customWidth="1"/>
    <col min="8962" max="8962" width="15.5703125" style="5" customWidth="1"/>
    <col min="8963" max="8963" width="20.140625" style="5" customWidth="1"/>
    <col min="8964" max="8964" width="27.5703125" style="5" customWidth="1"/>
    <col min="8965" max="9216" width="9" style="5"/>
    <col min="9217" max="9217" width="14.85546875" style="5" customWidth="1"/>
    <col min="9218" max="9218" width="15.5703125" style="5" customWidth="1"/>
    <col min="9219" max="9219" width="20.140625" style="5" customWidth="1"/>
    <col min="9220" max="9220" width="27.5703125" style="5" customWidth="1"/>
    <col min="9221" max="9472" width="9" style="5"/>
    <col min="9473" max="9473" width="14.85546875" style="5" customWidth="1"/>
    <col min="9474" max="9474" width="15.5703125" style="5" customWidth="1"/>
    <col min="9475" max="9475" width="20.140625" style="5" customWidth="1"/>
    <col min="9476" max="9476" width="27.5703125" style="5" customWidth="1"/>
    <col min="9477" max="9728" width="9" style="5"/>
    <col min="9729" max="9729" width="14.85546875" style="5" customWidth="1"/>
    <col min="9730" max="9730" width="15.5703125" style="5" customWidth="1"/>
    <col min="9731" max="9731" width="20.140625" style="5" customWidth="1"/>
    <col min="9732" max="9732" width="27.5703125" style="5" customWidth="1"/>
    <col min="9733" max="9984" width="9" style="5"/>
    <col min="9985" max="9985" width="14.85546875" style="5" customWidth="1"/>
    <col min="9986" max="9986" width="15.5703125" style="5" customWidth="1"/>
    <col min="9987" max="9987" width="20.140625" style="5" customWidth="1"/>
    <col min="9988" max="9988" width="27.5703125" style="5" customWidth="1"/>
    <col min="9989" max="10240" width="9" style="5"/>
    <col min="10241" max="10241" width="14.85546875" style="5" customWidth="1"/>
    <col min="10242" max="10242" width="15.5703125" style="5" customWidth="1"/>
    <col min="10243" max="10243" width="20.140625" style="5" customWidth="1"/>
    <col min="10244" max="10244" width="27.5703125" style="5" customWidth="1"/>
    <col min="10245" max="10496" width="9" style="5"/>
    <col min="10497" max="10497" width="14.85546875" style="5" customWidth="1"/>
    <col min="10498" max="10498" width="15.5703125" style="5" customWidth="1"/>
    <col min="10499" max="10499" width="20.140625" style="5" customWidth="1"/>
    <col min="10500" max="10500" width="27.5703125" style="5" customWidth="1"/>
    <col min="10501" max="10752" width="9" style="5"/>
    <col min="10753" max="10753" width="14.85546875" style="5" customWidth="1"/>
    <col min="10754" max="10754" width="15.5703125" style="5" customWidth="1"/>
    <col min="10755" max="10755" width="20.140625" style="5" customWidth="1"/>
    <col min="10756" max="10756" width="27.5703125" style="5" customWidth="1"/>
    <col min="10757" max="11008" width="9" style="5"/>
    <col min="11009" max="11009" width="14.85546875" style="5" customWidth="1"/>
    <col min="11010" max="11010" width="15.5703125" style="5" customWidth="1"/>
    <col min="11011" max="11011" width="20.140625" style="5" customWidth="1"/>
    <col min="11012" max="11012" width="27.5703125" style="5" customWidth="1"/>
    <col min="11013" max="11264" width="9" style="5"/>
    <col min="11265" max="11265" width="14.85546875" style="5" customWidth="1"/>
    <col min="11266" max="11266" width="15.5703125" style="5" customWidth="1"/>
    <col min="11267" max="11267" width="20.140625" style="5" customWidth="1"/>
    <col min="11268" max="11268" width="27.5703125" style="5" customWidth="1"/>
    <col min="11269" max="11520" width="9" style="5"/>
    <col min="11521" max="11521" width="14.85546875" style="5" customWidth="1"/>
    <col min="11522" max="11522" width="15.5703125" style="5" customWidth="1"/>
    <col min="11523" max="11523" width="20.140625" style="5" customWidth="1"/>
    <col min="11524" max="11524" width="27.5703125" style="5" customWidth="1"/>
    <col min="11525" max="11776" width="9" style="5"/>
    <col min="11777" max="11777" width="14.85546875" style="5" customWidth="1"/>
    <col min="11778" max="11778" width="15.5703125" style="5" customWidth="1"/>
    <col min="11779" max="11779" width="20.140625" style="5" customWidth="1"/>
    <col min="11780" max="11780" width="27.5703125" style="5" customWidth="1"/>
    <col min="11781" max="12032" width="9" style="5"/>
    <col min="12033" max="12033" width="14.85546875" style="5" customWidth="1"/>
    <col min="12034" max="12034" width="15.5703125" style="5" customWidth="1"/>
    <col min="12035" max="12035" width="20.140625" style="5" customWidth="1"/>
    <col min="12036" max="12036" width="27.5703125" style="5" customWidth="1"/>
    <col min="12037" max="12288" width="9" style="5"/>
    <col min="12289" max="12289" width="14.85546875" style="5" customWidth="1"/>
    <col min="12290" max="12290" width="15.5703125" style="5" customWidth="1"/>
    <col min="12291" max="12291" width="20.140625" style="5" customWidth="1"/>
    <col min="12292" max="12292" width="27.5703125" style="5" customWidth="1"/>
    <col min="12293" max="12544" width="9" style="5"/>
    <col min="12545" max="12545" width="14.85546875" style="5" customWidth="1"/>
    <col min="12546" max="12546" width="15.5703125" style="5" customWidth="1"/>
    <col min="12547" max="12547" width="20.140625" style="5" customWidth="1"/>
    <col min="12548" max="12548" width="27.5703125" style="5" customWidth="1"/>
    <col min="12549" max="12800" width="9" style="5"/>
    <col min="12801" max="12801" width="14.85546875" style="5" customWidth="1"/>
    <col min="12802" max="12802" width="15.5703125" style="5" customWidth="1"/>
    <col min="12803" max="12803" width="20.140625" style="5" customWidth="1"/>
    <col min="12804" max="12804" width="27.5703125" style="5" customWidth="1"/>
    <col min="12805" max="13056" width="9" style="5"/>
    <col min="13057" max="13057" width="14.85546875" style="5" customWidth="1"/>
    <col min="13058" max="13058" width="15.5703125" style="5" customWidth="1"/>
    <col min="13059" max="13059" width="20.140625" style="5" customWidth="1"/>
    <col min="13060" max="13060" width="27.5703125" style="5" customWidth="1"/>
    <col min="13061" max="13312" width="9" style="5"/>
    <col min="13313" max="13313" width="14.85546875" style="5" customWidth="1"/>
    <col min="13314" max="13314" width="15.5703125" style="5" customWidth="1"/>
    <col min="13315" max="13315" width="20.140625" style="5" customWidth="1"/>
    <col min="13316" max="13316" width="27.5703125" style="5" customWidth="1"/>
    <col min="13317" max="13568" width="9" style="5"/>
    <col min="13569" max="13569" width="14.85546875" style="5" customWidth="1"/>
    <col min="13570" max="13570" width="15.5703125" style="5" customWidth="1"/>
    <col min="13571" max="13571" width="20.140625" style="5" customWidth="1"/>
    <col min="13572" max="13572" width="27.5703125" style="5" customWidth="1"/>
    <col min="13573" max="13824" width="9" style="5"/>
    <col min="13825" max="13825" width="14.85546875" style="5" customWidth="1"/>
    <col min="13826" max="13826" width="15.5703125" style="5" customWidth="1"/>
    <col min="13827" max="13827" width="20.140625" style="5" customWidth="1"/>
    <col min="13828" max="13828" width="27.5703125" style="5" customWidth="1"/>
    <col min="13829" max="14080" width="9" style="5"/>
    <col min="14081" max="14081" width="14.85546875" style="5" customWidth="1"/>
    <col min="14082" max="14082" width="15.5703125" style="5" customWidth="1"/>
    <col min="14083" max="14083" width="20.140625" style="5" customWidth="1"/>
    <col min="14084" max="14084" width="27.5703125" style="5" customWidth="1"/>
    <col min="14085" max="14336" width="9" style="5"/>
    <col min="14337" max="14337" width="14.85546875" style="5" customWidth="1"/>
    <col min="14338" max="14338" width="15.5703125" style="5" customWidth="1"/>
    <col min="14339" max="14339" width="20.140625" style="5" customWidth="1"/>
    <col min="14340" max="14340" width="27.5703125" style="5" customWidth="1"/>
    <col min="14341" max="14592" width="9" style="5"/>
    <col min="14593" max="14593" width="14.85546875" style="5" customWidth="1"/>
    <col min="14594" max="14594" width="15.5703125" style="5" customWidth="1"/>
    <col min="14595" max="14595" width="20.140625" style="5" customWidth="1"/>
    <col min="14596" max="14596" width="27.5703125" style="5" customWidth="1"/>
    <col min="14597" max="14848" width="9" style="5"/>
    <col min="14849" max="14849" width="14.85546875" style="5" customWidth="1"/>
    <col min="14850" max="14850" width="15.5703125" style="5" customWidth="1"/>
    <col min="14851" max="14851" width="20.140625" style="5" customWidth="1"/>
    <col min="14852" max="14852" width="27.5703125" style="5" customWidth="1"/>
    <col min="14853" max="15104" width="9" style="5"/>
    <col min="15105" max="15105" width="14.85546875" style="5" customWidth="1"/>
    <col min="15106" max="15106" width="15.5703125" style="5" customWidth="1"/>
    <col min="15107" max="15107" width="20.140625" style="5" customWidth="1"/>
    <col min="15108" max="15108" width="27.5703125" style="5" customWidth="1"/>
    <col min="15109" max="15360" width="9" style="5"/>
    <col min="15361" max="15361" width="14.85546875" style="5" customWidth="1"/>
    <col min="15362" max="15362" width="15.5703125" style="5" customWidth="1"/>
    <col min="15363" max="15363" width="20.140625" style="5" customWidth="1"/>
    <col min="15364" max="15364" width="27.5703125" style="5" customWidth="1"/>
    <col min="15365" max="15616" width="9" style="5"/>
    <col min="15617" max="15617" width="14.85546875" style="5" customWidth="1"/>
    <col min="15618" max="15618" width="15.5703125" style="5" customWidth="1"/>
    <col min="15619" max="15619" width="20.140625" style="5" customWidth="1"/>
    <col min="15620" max="15620" width="27.5703125" style="5" customWidth="1"/>
    <col min="15621" max="15872" width="9" style="5"/>
    <col min="15873" max="15873" width="14.85546875" style="5" customWidth="1"/>
    <col min="15874" max="15874" width="15.5703125" style="5" customWidth="1"/>
    <col min="15875" max="15875" width="20.140625" style="5" customWidth="1"/>
    <col min="15876" max="15876" width="27.5703125" style="5" customWidth="1"/>
    <col min="15877" max="16128" width="9" style="5"/>
    <col min="16129" max="16129" width="14.85546875" style="5" customWidth="1"/>
    <col min="16130" max="16130" width="15.5703125" style="5" customWidth="1"/>
    <col min="16131" max="16131" width="20.140625" style="5" customWidth="1"/>
    <col min="16132" max="16132" width="27.5703125" style="5" customWidth="1"/>
    <col min="16133" max="16384" width="9" style="5"/>
  </cols>
  <sheetData>
    <row r="1" spans="1:7">
      <c r="B1" s="6">
        <f>+CALCULATOR!P31</f>
        <v>0</v>
      </c>
      <c r="C1" s="7" t="str">
        <f>TEXT(B1,"000000000")</f>
        <v>000000000</v>
      </c>
      <c r="E1" s="5">
        <v>0</v>
      </c>
      <c r="F1" s="5" t="s">
        <v>74</v>
      </c>
      <c r="G1" s="5" t="s">
        <v>75</v>
      </c>
    </row>
    <row r="2" spans="1:7">
      <c r="E2" s="5">
        <v>1</v>
      </c>
      <c r="F2" s="5" t="s">
        <v>76</v>
      </c>
      <c r="G2" s="5" t="s">
        <v>77</v>
      </c>
    </row>
    <row r="3" spans="1:7">
      <c r="A3" s="5" t="s">
        <v>78</v>
      </c>
      <c r="B3" s="5" t="str">
        <f>RIGHT($C$1,2)</f>
        <v>00</v>
      </c>
      <c r="C3" s="5" t="str">
        <f>IF(VALUE(B3)&gt;0,VLOOKUP(VALUE(B3),$E$1:$F$100,2,FALSE()),"")</f>
        <v/>
      </c>
      <c r="E3" s="5">
        <v>2</v>
      </c>
      <c r="F3" s="5" t="s">
        <v>79</v>
      </c>
      <c r="G3" s="5" t="s">
        <v>80</v>
      </c>
    </row>
    <row r="4" spans="1:7">
      <c r="A4" s="5" t="s">
        <v>75</v>
      </c>
      <c r="B4" s="5" t="str">
        <f>MID($C$1,LEN($C$1)-2,1)</f>
        <v>0</v>
      </c>
      <c r="C4" s="5" t="str">
        <f>CONCATENATE(VLOOKUP(VALUE(B4),$E$1:$F$100,2,FALSE())," ",IF(VALUE(B4)&gt;0,A4,""))</f>
        <v xml:space="preserve">  </v>
      </c>
      <c r="E4" s="5">
        <v>3</v>
      </c>
      <c r="F4" s="5" t="s">
        <v>81</v>
      </c>
      <c r="G4" s="5" t="s">
        <v>82</v>
      </c>
    </row>
    <row r="5" spans="1:7">
      <c r="A5" s="5" t="s">
        <v>77</v>
      </c>
      <c r="B5" s="5" t="str">
        <f>MID($C$1,LEN($C$1)-4,2)</f>
        <v>00</v>
      </c>
      <c r="C5" s="5" t="str">
        <f>CONCATENATE(VLOOKUP(VALUE(B5),$E$1:$F$100,2,FALSE())," ",IF(VALUE(B5)&gt;0,A5,""))</f>
        <v xml:space="preserve">  </v>
      </c>
      <c r="E5" s="5">
        <v>4</v>
      </c>
      <c r="F5" s="5" t="s">
        <v>83</v>
      </c>
    </row>
    <row r="6" spans="1:7">
      <c r="A6" s="5" t="s">
        <v>80</v>
      </c>
      <c r="B6" s="5" t="str">
        <f>MID($C$1,LEN($C$1)-6,2)</f>
        <v>00</v>
      </c>
      <c r="C6" s="5" t="str">
        <f>CONCATENATE(VLOOKUP(VALUE(B6),$E$1:$F$100,2,FALSE())," ",IF(VALUE(B6)&gt;0,A6,""))</f>
        <v xml:space="preserve">  </v>
      </c>
      <c r="E6" s="5">
        <v>5</v>
      </c>
      <c r="F6" s="5" t="s">
        <v>84</v>
      </c>
    </row>
    <row r="7" spans="1:7">
      <c r="A7" s="5" t="s">
        <v>82</v>
      </c>
      <c r="B7" s="5" t="str">
        <f>MID($C$1,LEN($C$1)-8,2)</f>
        <v>00</v>
      </c>
      <c r="C7" s="5" t="str">
        <f>CONCATENATE(VLOOKUP(VALUE(B7),$E$1:$F$100,2,FALSE())," ",IF(VALUE(B7)&gt;0,A7,""))</f>
        <v xml:space="preserve">  </v>
      </c>
      <c r="E7" s="5">
        <v>6</v>
      </c>
      <c r="F7" s="5" t="s">
        <v>85</v>
      </c>
    </row>
    <row r="8" spans="1:7">
      <c r="E8" s="5">
        <v>7</v>
      </c>
      <c r="F8" s="5" t="s">
        <v>86</v>
      </c>
    </row>
    <row r="9" spans="1:7">
      <c r="C9" s="7"/>
      <c r="E9" s="5">
        <v>8</v>
      </c>
      <c r="F9" s="5" t="s">
        <v>87</v>
      </c>
    </row>
    <row r="10" spans="1:7">
      <c r="E10" s="5">
        <v>9</v>
      </c>
      <c r="F10" s="5" t="s">
        <v>88</v>
      </c>
    </row>
    <row r="11" spans="1:7">
      <c r="E11" s="5">
        <v>10</v>
      </c>
      <c r="F11" s="5" t="s">
        <v>89</v>
      </c>
    </row>
    <row r="12" spans="1:7">
      <c r="E12" s="5">
        <v>11</v>
      </c>
      <c r="F12" s="5" t="s">
        <v>90</v>
      </c>
    </row>
    <row r="13" spans="1:7">
      <c r="E13" s="5">
        <v>12</v>
      </c>
      <c r="F13" s="5" t="s">
        <v>91</v>
      </c>
    </row>
    <row r="14" spans="1:7">
      <c r="E14" s="5">
        <v>13</v>
      </c>
      <c r="F14" s="5" t="s">
        <v>92</v>
      </c>
    </row>
    <row r="15" spans="1:7">
      <c r="A15" s="7" t="str">
        <f>TRIM(CONCATENATE(C7," ",C6," ",C5," ",C4," ",C3," Only"))</f>
        <v>Only</v>
      </c>
      <c r="E15" s="5">
        <v>14</v>
      </c>
      <c r="F15" s="5" t="s">
        <v>93</v>
      </c>
    </row>
    <row r="16" spans="1:7">
      <c r="E16" s="5">
        <v>15</v>
      </c>
      <c r="F16" s="5" t="s">
        <v>94</v>
      </c>
    </row>
    <row r="17" spans="1:6" ht="15.75">
      <c r="A17" s="8" t="e">
        <f>FIND(" ",A15,50)</f>
        <v>#VALUE!</v>
      </c>
      <c r="B17" s="5">
        <f>IF(ISERR(A17),LEN(A15),A17)</f>
        <v>4</v>
      </c>
      <c r="C17" s="5">
        <f>IF(B17&gt;50,B17,LEN(A15))</f>
        <v>4</v>
      </c>
      <c r="E17" s="5">
        <v>16</v>
      </c>
      <c r="F17" s="5" t="s">
        <v>95</v>
      </c>
    </row>
    <row r="18" spans="1:6">
      <c r="E18" s="5">
        <v>17</v>
      </c>
      <c r="F18" s="5" t="s">
        <v>96</v>
      </c>
    </row>
    <row r="19" spans="1:6">
      <c r="A19" s="5" t="str">
        <f>LEFT(A15,C17)</f>
        <v>Only</v>
      </c>
      <c r="E19" s="5">
        <v>18</v>
      </c>
      <c r="F19" s="5" t="s">
        <v>97</v>
      </c>
    </row>
    <row r="20" spans="1:6">
      <c r="A20" s="5" t="str">
        <f>TRIM(MID(A15,C17+1,LEN(A15)))</f>
        <v/>
      </c>
      <c r="E20" s="5">
        <v>19</v>
      </c>
      <c r="F20" s="5" t="s">
        <v>98</v>
      </c>
    </row>
    <row r="21" spans="1:6">
      <c r="E21" s="5">
        <v>20</v>
      </c>
      <c r="F21" s="5" t="s">
        <v>99</v>
      </c>
    </row>
    <row r="22" spans="1:6">
      <c r="E22" s="5">
        <v>21</v>
      </c>
      <c r="F22" s="5" t="s">
        <v>100</v>
      </c>
    </row>
    <row r="23" spans="1:6">
      <c r="E23" s="5">
        <v>22</v>
      </c>
      <c r="F23" s="5" t="s">
        <v>101</v>
      </c>
    </row>
    <row r="24" spans="1:6">
      <c r="E24" s="5">
        <v>23</v>
      </c>
      <c r="F24" s="5" t="s">
        <v>102</v>
      </c>
    </row>
    <row r="25" spans="1:6">
      <c r="E25" s="5">
        <v>24</v>
      </c>
      <c r="F25" s="5" t="s">
        <v>103</v>
      </c>
    </row>
    <row r="26" spans="1:6">
      <c r="E26" s="5">
        <v>25</v>
      </c>
      <c r="F26" s="5" t="s">
        <v>104</v>
      </c>
    </row>
    <row r="27" spans="1:6">
      <c r="E27" s="5">
        <v>26</v>
      </c>
      <c r="F27" s="5" t="s">
        <v>105</v>
      </c>
    </row>
    <row r="28" spans="1:6">
      <c r="E28" s="5">
        <v>27</v>
      </c>
      <c r="F28" s="5" t="s">
        <v>106</v>
      </c>
    </row>
    <row r="29" spans="1:6">
      <c r="E29" s="5">
        <v>28</v>
      </c>
      <c r="F29" s="5" t="s">
        <v>107</v>
      </c>
    </row>
    <row r="30" spans="1:6">
      <c r="E30" s="5">
        <v>29</v>
      </c>
      <c r="F30" s="5" t="s">
        <v>108</v>
      </c>
    </row>
    <row r="31" spans="1:6">
      <c r="E31" s="5">
        <v>30</v>
      </c>
      <c r="F31" s="5" t="s">
        <v>109</v>
      </c>
    </row>
    <row r="32" spans="1:6">
      <c r="E32" s="5">
        <v>31</v>
      </c>
      <c r="F32" s="5" t="s">
        <v>110</v>
      </c>
    </row>
    <row r="33" spans="5:6">
      <c r="E33" s="5">
        <v>32</v>
      </c>
      <c r="F33" s="5" t="s">
        <v>111</v>
      </c>
    </row>
    <row r="34" spans="5:6">
      <c r="E34" s="5">
        <v>33</v>
      </c>
      <c r="F34" s="5" t="s">
        <v>112</v>
      </c>
    </row>
    <row r="35" spans="5:6">
      <c r="E35" s="5">
        <v>34</v>
      </c>
      <c r="F35" s="5" t="s">
        <v>113</v>
      </c>
    </row>
    <row r="36" spans="5:6">
      <c r="E36" s="5">
        <v>35</v>
      </c>
      <c r="F36" s="5" t="s">
        <v>114</v>
      </c>
    </row>
    <row r="37" spans="5:6">
      <c r="E37" s="5">
        <v>36</v>
      </c>
      <c r="F37" s="5" t="s">
        <v>115</v>
      </c>
    </row>
    <row r="38" spans="5:6">
      <c r="E38" s="5">
        <v>37</v>
      </c>
      <c r="F38" s="5" t="s">
        <v>116</v>
      </c>
    </row>
    <row r="39" spans="5:6">
      <c r="E39" s="5">
        <v>38</v>
      </c>
      <c r="F39" s="5" t="s">
        <v>117</v>
      </c>
    </row>
    <row r="40" spans="5:6">
      <c r="E40" s="5">
        <v>39</v>
      </c>
      <c r="F40" s="5" t="s">
        <v>118</v>
      </c>
    </row>
    <row r="41" spans="5:6">
      <c r="E41" s="5">
        <v>40</v>
      </c>
      <c r="F41" s="5" t="s">
        <v>119</v>
      </c>
    </row>
    <row r="42" spans="5:6">
      <c r="E42" s="5">
        <v>41</v>
      </c>
      <c r="F42" s="5" t="s">
        <v>120</v>
      </c>
    </row>
    <row r="43" spans="5:6">
      <c r="E43" s="5">
        <v>42</v>
      </c>
      <c r="F43" s="5" t="s">
        <v>121</v>
      </c>
    </row>
    <row r="44" spans="5:6">
      <c r="E44" s="5">
        <v>43</v>
      </c>
      <c r="F44" s="5" t="s">
        <v>122</v>
      </c>
    </row>
    <row r="45" spans="5:6">
      <c r="E45" s="5">
        <v>44</v>
      </c>
      <c r="F45" s="5" t="s">
        <v>123</v>
      </c>
    </row>
    <row r="46" spans="5:6">
      <c r="E46" s="5">
        <v>45</v>
      </c>
      <c r="F46" s="5" t="s">
        <v>124</v>
      </c>
    </row>
    <row r="47" spans="5:6">
      <c r="E47" s="5">
        <v>46</v>
      </c>
      <c r="F47" s="5" t="s">
        <v>125</v>
      </c>
    </row>
    <row r="48" spans="5:6">
      <c r="E48" s="5">
        <v>47</v>
      </c>
      <c r="F48" s="5" t="s">
        <v>126</v>
      </c>
    </row>
    <row r="49" spans="5:6">
      <c r="E49" s="5">
        <v>48</v>
      </c>
      <c r="F49" s="5" t="s">
        <v>127</v>
      </c>
    </row>
    <row r="50" spans="5:6">
      <c r="E50" s="5">
        <v>49</v>
      </c>
      <c r="F50" s="5" t="s">
        <v>128</v>
      </c>
    </row>
    <row r="51" spans="5:6">
      <c r="E51" s="5">
        <v>50</v>
      </c>
      <c r="F51" s="5" t="s">
        <v>129</v>
      </c>
    </row>
    <row r="52" spans="5:6">
      <c r="E52" s="5">
        <v>51</v>
      </c>
      <c r="F52" s="5" t="s">
        <v>130</v>
      </c>
    </row>
    <row r="53" spans="5:6">
      <c r="E53" s="5">
        <v>52</v>
      </c>
      <c r="F53" s="5" t="s">
        <v>131</v>
      </c>
    </row>
    <row r="54" spans="5:6">
      <c r="E54" s="5">
        <v>53</v>
      </c>
      <c r="F54" s="5" t="s">
        <v>132</v>
      </c>
    </row>
    <row r="55" spans="5:6">
      <c r="E55" s="5">
        <v>54</v>
      </c>
      <c r="F55" s="5" t="s">
        <v>133</v>
      </c>
    </row>
    <row r="56" spans="5:6">
      <c r="E56" s="5">
        <v>55</v>
      </c>
      <c r="F56" s="5" t="s">
        <v>134</v>
      </c>
    </row>
    <row r="57" spans="5:6">
      <c r="E57" s="5">
        <v>56</v>
      </c>
      <c r="F57" s="5" t="s">
        <v>135</v>
      </c>
    </row>
    <row r="58" spans="5:6">
      <c r="E58" s="5">
        <v>57</v>
      </c>
      <c r="F58" s="5" t="s">
        <v>136</v>
      </c>
    </row>
    <row r="59" spans="5:6">
      <c r="E59" s="5">
        <v>58</v>
      </c>
      <c r="F59" s="5" t="s">
        <v>137</v>
      </c>
    </row>
    <row r="60" spans="5:6">
      <c r="E60" s="5">
        <v>59</v>
      </c>
      <c r="F60" s="5" t="s">
        <v>138</v>
      </c>
    </row>
    <row r="61" spans="5:6">
      <c r="E61" s="5">
        <v>60</v>
      </c>
      <c r="F61" s="5" t="s">
        <v>139</v>
      </c>
    </row>
    <row r="62" spans="5:6">
      <c r="E62" s="5">
        <v>61</v>
      </c>
      <c r="F62" s="5" t="s">
        <v>140</v>
      </c>
    </row>
    <row r="63" spans="5:6">
      <c r="E63" s="5">
        <v>62</v>
      </c>
      <c r="F63" s="5" t="s">
        <v>141</v>
      </c>
    </row>
    <row r="64" spans="5:6">
      <c r="E64" s="5">
        <v>63</v>
      </c>
      <c r="F64" s="5" t="s">
        <v>142</v>
      </c>
    </row>
    <row r="65" spans="5:6">
      <c r="E65" s="5">
        <v>64</v>
      </c>
      <c r="F65" s="5" t="s">
        <v>143</v>
      </c>
    </row>
    <row r="66" spans="5:6">
      <c r="E66" s="5">
        <v>65</v>
      </c>
      <c r="F66" s="5" t="s">
        <v>144</v>
      </c>
    </row>
    <row r="67" spans="5:6">
      <c r="E67" s="5">
        <v>66</v>
      </c>
      <c r="F67" s="5" t="s">
        <v>145</v>
      </c>
    </row>
    <row r="68" spans="5:6">
      <c r="E68" s="5">
        <v>67</v>
      </c>
      <c r="F68" s="5" t="s">
        <v>146</v>
      </c>
    </row>
    <row r="69" spans="5:6">
      <c r="E69" s="5">
        <v>68</v>
      </c>
      <c r="F69" s="5" t="s">
        <v>147</v>
      </c>
    </row>
    <row r="70" spans="5:6">
      <c r="E70" s="5">
        <v>69</v>
      </c>
      <c r="F70" s="5" t="s">
        <v>148</v>
      </c>
    </row>
    <row r="71" spans="5:6">
      <c r="E71" s="5">
        <v>70</v>
      </c>
      <c r="F71" s="5" t="s">
        <v>149</v>
      </c>
    </row>
    <row r="72" spans="5:6">
      <c r="E72" s="5">
        <v>71</v>
      </c>
      <c r="F72" s="5" t="s">
        <v>150</v>
      </c>
    </row>
    <row r="73" spans="5:6">
      <c r="E73" s="5">
        <v>72</v>
      </c>
      <c r="F73" s="5" t="s">
        <v>151</v>
      </c>
    </row>
    <row r="74" spans="5:6">
      <c r="E74" s="5">
        <v>73</v>
      </c>
      <c r="F74" s="5" t="s">
        <v>152</v>
      </c>
    </row>
    <row r="75" spans="5:6">
      <c r="E75" s="5">
        <v>74</v>
      </c>
      <c r="F75" s="5" t="s">
        <v>153</v>
      </c>
    </row>
    <row r="76" spans="5:6">
      <c r="E76" s="5">
        <v>75</v>
      </c>
      <c r="F76" s="5" t="s">
        <v>154</v>
      </c>
    </row>
    <row r="77" spans="5:6">
      <c r="E77" s="5">
        <v>76</v>
      </c>
      <c r="F77" s="5" t="s">
        <v>155</v>
      </c>
    </row>
    <row r="78" spans="5:6">
      <c r="E78" s="5">
        <v>77</v>
      </c>
      <c r="F78" s="5" t="s">
        <v>156</v>
      </c>
    </row>
    <row r="79" spans="5:6">
      <c r="E79" s="5">
        <v>78</v>
      </c>
      <c r="F79" s="5" t="s">
        <v>157</v>
      </c>
    </row>
    <row r="80" spans="5:6">
      <c r="E80" s="5">
        <v>79</v>
      </c>
      <c r="F80" s="5" t="s">
        <v>158</v>
      </c>
    </row>
    <row r="81" spans="5:6">
      <c r="E81" s="5">
        <v>80</v>
      </c>
      <c r="F81" s="5" t="s">
        <v>159</v>
      </c>
    </row>
    <row r="82" spans="5:6">
      <c r="E82" s="5">
        <v>81</v>
      </c>
      <c r="F82" s="5" t="s">
        <v>160</v>
      </c>
    </row>
    <row r="83" spans="5:6">
      <c r="E83" s="5">
        <v>82</v>
      </c>
      <c r="F83" s="5" t="s">
        <v>161</v>
      </c>
    </row>
    <row r="84" spans="5:6">
      <c r="E84" s="5">
        <v>83</v>
      </c>
      <c r="F84" s="5" t="s">
        <v>162</v>
      </c>
    </row>
    <row r="85" spans="5:6">
      <c r="E85" s="5">
        <v>84</v>
      </c>
      <c r="F85" s="5" t="s">
        <v>163</v>
      </c>
    </row>
    <row r="86" spans="5:6">
      <c r="E86" s="5">
        <v>85</v>
      </c>
      <c r="F86" s="5" t="s">
        <v>164</v>
      </c>
    </row>
    <row r="87" spans="5:6">
      <c r="E87" s="5">
        <v>86</v>
      </c>
      <c r="F87" s="5" t="s">
        <v>165</v>
      </c>
    </row>
    <row r="88" spans="5:6">
      <c r="E88" s="5">
        <v>87</v>
      </c>
      <c r="F88" s="5" t="s">
        <v>166</v>
      </c>
    </row>
    <row r="89" spans="5:6">
      <c r="E89" s="5">
        <v>88</v>
      </c>
      <c r="F89" s="5" t="s">
        <v>167</v>
      </c>
    </row>
    <row r="90" spans="5:6">
      <c r="E90" s="5">
        <v>89</v>
      </c>
      <c r="F90" s="5" t="s">
        <v>168</v>
      </c>
    </row>
    <row r="91" spans="5:6">
      <c r="E91" s="5">
        <v>90</v>
      </c>
      <c r="F91" s="5" t="s">
        <v>169</v>
      </c>
    </row>
    <row r="92" spans="5:6">
      <c r="E92" s="5">
        <v>91</v>
      </c>
      <c r="F92" s="5" t="s">
        <v>170</v>
      </c>
    </row>
    <row r="93" spans="5:6">
      <c r="E93" s="5">
        <v>92</v>
      </c>
      <c r="F93" s="5" t="s">
        <v>171</v>
      </c>
    </row>
    <row r="94" spans="5:6">
      <c r="E94" s="5">
        <v>93</v>
      </c>
      <c r="F94" s="5" t="s">
        <v>172</v>
      </c>
    </row>
    <row r="95" spans="5:6">
      <c r="E95" s="5">
        <v>94</v>
      </c>
      <c r="F95" s="5" t="s">
        <v>173</v>
      </c>
    </row>
    <row r="96" spans="5:6">
      <c r="E96" s="5">
        <v>95</v>
      </c>
      <c r="F96" s="5" t="s">
        <v>174</v>
      </c>
    </row>
    <row r="97" spans="5:6">
      <c r="E97" s="5">
        <v>96</v>
      </c>
      <c r="F97" s="5" t="s">
        <v>175</v>
      </c>
    </row>
    <row r="98" spans="5:6">
      <c r="E98" s="5">
        <v>97</v>
      </c>
      <c r="F98" s="5" t="s">
        <v>176</v>
      </c>
    </row>
    <row r="99" spans="5:6">
      <c r="E99" s="5">
        <v>98</v>
      </c>
      <c r="F99" s="5" t="s">
        <v>177</v>
      </c>
    </row>
    <row r="100" spans="5:6">
      <c r="E100" s="5">
        <v>99</v>
      </c>
      <c r="F100" s="5" t="s">
        <v>178</v>
      </c>
    </row>
  </sheetData>
  <sheetProtection password="C67B" sheet="1" objects="1" scenarios="1"/>
  <pageMargins left="0.78749999999999998" right="0.78749999999999998" top="0.78749999999999998" bottom="0.78749999999999998" header="0.5" footer="0.5"/>
  <pageSetup paperSize="9" firstPageNumber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workbookViewId="0"/>
  </sheetViews>
  <sheetFormatPr defaultRowHeight="12.75"/>
  <cols>
    <col min="1" max="16384" width="9.140625" style="154"/>
  </cols>
  <sheetData>
    <row r="1" spans="1:8">
      <c r="A1" s="164" t="s">
        <v>179</v>
      </c>
      <c r="B1" s="165"/>
      <c r="C1" s="165"/>
      <c r="D1" s="165"/>
      <c r="E1" s="165"/>
      <c r="F1" s="165"/>
      <c r="G1" s="165"/>
      <c r="H1" s="166"/>
    </row>
    <row r="2" spans="1:8" ht="12" customHeight="1">
      <c r="A2" s="167" t="s">
        <v>180</v>
      </c>
      <c r="B2" s="158" t="s">
        <v>181</v>
      </c>
      <c r="C2" s="158" t="s">
        <v>14</v>
      </c>
      <c r="D2" s="158" t="s">
        <v>15</v>
      </c>
      <c r="E2" s="158" t="s">
        <v>16</v>
      </c>
      <c r="F2" s="158" t="s">
        <v>17</v>
      </c>
      <c r="G2" s="158" t="s">
        <v>18</v>
      </c>
      <c r="H2" s="158" t="s">
        <v>182</v>
      </c>
    </row>
    <row r="3" spans="1:8" ht="12" customHeight="1">
      <c r="A3" s="167" t="s">
        <v>183</v>
      </c>
      <c r="B3" s="158">
        <v>18459</v>
      </c>
      <c r="C3" s="158">
        <v>18695</v>
      </c>
      <c r="D3" s="158">
        <v>25744</v>
      </c>
      <c r="E3" s="158">
        <v>26670</v>
      </c>
      <c r="F3" s="158">
        <v>29895</v>
      </c>
      <c r="G3" s="158">
        <v>32411</v>
      </c>
      <c r="H3" s="168">
        <v>41324</v>
      </c>
    </row>
    <row r="4" spans="1:8" ht="12" customHeight="1">
      <c r="A4" s="167" t="s">
        <v>184</v>
      </c>
      <c r="B4" s="158">
        <v>19329</v>
      </c>
      <c r="C4" s="158">
        <v>19578</v>
      </c>
      <c r="D4" s="158">
        <v>26960</v>
      </c>
      <c r="E4" s="158">
        <v>27929</v>
      </c>
      <c r="F4" s="158">
        <v>31306</v>
      </c>
      <c r="G4" s="158">
        <v>33941</v>
      </c>
      <c r="H4" s="168">
        <v>43275</v>
      </c>
    </row>
    <row r="5" spans="1:8" ht="12" customHeight="1">
      <c r="A5" s="167" t="s">
        <v>185</v>
      </c>
      <c r="B5" s="158">
        <v>20690</v>
      </c>
      <c r="C5" s="158">
        <v>20956</v>
      </c>
      <c r="D5" s="158">
        <v>28858</v>
      </c>
      <c r="E5" s="158">
        <v>29895</v>
      </c>
      <c r="F5" s="158">
        <v>33510</v>
      </c>
      <c r="G5" s="158">
        <v>36329</v>
      </c>
      <c r="H5" s="168">
        <v>46321</v>
      </c>
    </row>
    <row r="6" spans="1:8" ht="12" customHeight="1">
      <c r="A6" s="167" t="s">
        <v>186</v>
      </c>
      <c r="B6" s="158">
        <v>21598</v>
      </c>
      <c r="C6" s="158">
        <v>21875</v>
      </c>
      <c r="D6" s="158">
        <v>30124</v>
      </c>
      <c r="E6" s="158">
        <v>31207</v>
      </c>
      <c r="F6" s="158">
        <v>34980</v>
      </c>
      <c r="G6" s="158">
        <v>37922</v>
      </c>
      <c r="H6" s="168">
        <v>48352</v>
      </c>
    </row>
    <row r="7" spans="1:8" ht="12" customHeight="1">
      <c r="A7" s="167" t="s">
        <v>187</v>
      </c>
      <c r="B7" s="158">
        <v>22959</v>
      </c>
      <c r="C7" s="158">
        <v>23255</v>
      </c>
      <c r="D7" s="158">
        <v>32023</v>
      </c>
      <c r="E7" s="158">
        <v>33172</v>
      </c>
      <c r="F7" s="158">
        <v>37184</v>
      </c>
      <c r="G7" s="158">
        <v>40314</v>
      </c>
      <c r="H7" s="168">
        <v>51400</v>
      </c>
    </row>
    <row r="8" spans="1:8" ht="12" customHeight="1">
      <c r="A8" s="167" t="s">
        <v>188</v>
      </c>
      <c r="B8" s="158">
        <v>24968</v>
      </c>
      <c r="C8" s="158">
        <v>25290</v>
      </c>
      <c r="D8" s="158">
        <v>35225</v>
      </c>
      <c r="E8" s="158">
        <v>36490</v>
      </c>
      <c r="F8" s="158">
        <v>41367</v>
      </c>
      <c r="G8" s="158">
        <v>44850</v>
      </c>
      <c r="H8" s="168">
        <v>57182</v>
      </c>
    </row>
    <row r="9" spans="1:8" ht="12" customHeight="1">
      <c r="A9" s="167" t="s">
        <v>189</v>
      </c>
      <c r="B9" s="158">
        <v>26736</v>
      </c>
      <c r="C9" s="158">
        <v>27081</v>
      </c>
      <c r="D9" s="158">
        <v>38042</v>
      </c>
      <c r="E9" s="158">
        <v>39408</v>
      </c>
      <c r="F9" s="158">
        <v>45048</v>
      </c>
      <c r="G9" s="158">
        <v>48840</v>
      </c>
      <c r="H9" s="168">
        <v>62272</v>
      </c>
    </row>
    <row r="10" spans="1:8" ht="12" customHeight="1">
      <c r="A10" s="167" t="s">
        <v>190</v>
      </c>
      <c r="B10" s="158">
        <v>28182</v>
      </c>
      <c r="C10" s="158">
        <v>28545</v>
      </c>
      <c r="D10" s="158">
        <v>40348</v>
      </c>
      <c r="E10" s="158">
        <v>41796</v>
      </c>
      <c r="F10" s="158">
        <v>48061</v>
      </c>
      <c r="G10" s="158">
        <v>52106</v>
      </c>
      <c r="H10" s="168">
        <v>66436</v>
      </c>
    </row>
    <row r="11" spans="1:8" ht="12" customHeight="1">
      <c r="A11" s="167" t="s">
        <v>191</v>
      </c>
      <c r="B11" s="158">
        <v>29387</v>
      </c>
      <c r="C11" s="158">
        <v>29766</v>
      </c>
      <c r="D11" s="158">
        <v>42270</v>
      </c>
      <c r="E11" s="158">
        <v>43788</v>
      </c>
      <c r="F11" s="158">
        <v>50571</v>
      </c>
      <c r="G11" s="158">
        <v>54827</v>
      </c>
      <c r="H11" s="168">
        <v>69904</v>
      </c>
    </row>
    <row r="12" spans="1:8" ht="12" customHeight="1">
      <c r="A12" s="167" t="s">
        <v>192</v>
      </c>
      <c r="B12" s="158">
        <v>30995</v>
      </c>
      <c r="C12" s="158">
        <v>31395</v>
      </c>
      <c r="D12" s="158">
        <v>44832</v>
      </c>
      <c r="E12" s="158">
        <v>46441</v>
      </c>
      <c r="F12" s="158">
        <v>53918</v>
      </c>
      <c r="G12" s="158">
        <v>58457</v>
      </c>
      <c r="H12" s="168">
        <v>74531</v>
      </c>
    </row>
    <row r="13" spans="1:8">
      <c r="A13" s="167" t="s">
        <v>193</v>
      </c>
      <c r="B13" s="158"/>
      <c r="C13" s="158"/>
      <c r="D13" s="158"/>
      <c r="E13" s="158"/>
      <c r="F13" s="158"/>
      <c r="G13" s="158"/>
      <c r="H13" s="168"/>
    </row>
    <row r="14" spans="1:8" ht="12" customHeight="1">
      <c r="A14" s="167" t="s">
        <v>180</v>
      </c>
      <c r="B14" s="158" t="s">
        <v>181</v>
      </c>
      <c r="C14" s="158" t="s">
        <v>14</v>
      </c>
      <c r="D14" s="158" t="s">
        <v>15</v>
      </c>
      <c r="E14" s="158" t="s">
        <v>16</v>
      </c>
      <c r="F14" s="158" t="s">
        <v>17</v>
      </c>
      <c r="G14" s="158" t="s">
        <v>18</v>
      </c>
      <c r="H14" s="158" t="s">
        <v>182</v>
      </c>
    </row>
    <row r="15" spans="1:8" ht="12" customHeight="1">
      <c r="A15" s="167" t="s">
        <v>183</v>
      </c>
      <c r="B15" s="158">
        <v>7384</v>
      </c>
      <c r="C15" s="158">
        <v>7478</v>
      </c>
      <c r="D15" s="158">
        <v>10298</v>
      </c>
      <c r="E15" s="158">
        <v>10668</v>
      </c>
      <c r="F15" s="158">
        <v>11958</v>
      </c>
      <c r="G15" s="158">
        <v>12965</v>
      </c>
      <c r="H15" s="168">
        <v>16530</v>
      </c>
    </row>
    <row r="16" spans="1:8" ht="12" customHeight="1">
      <c r="A16" s="167" t="s">
        <v>184</v>
      </c>
      <c r="B16" s="158">
        <v>7732</v>
      </c>
      <c r="C16" s="158">
        <v>7830</v>
      </c>
      <c r="D16" s="158">
        <v>10784</v>
      </c>
      <c r="E16" s="158">
        <v>11172</v>
      </c>
      <c r="F16" s="158">
        <v>12522</v>
      </c>
      <c r="G16" s="158">
        <v>13576</v>
      </c>
      <c r="H16" s="168">
        <v>17309</v>
      </c>
    </row>
    <row r="17" spans="1:8" ht="12" customHeight="1">
      <c r="A17" s="167" t="s">
        <v>185</v>
      </c>
      <c r="B17" s="158">
        <v>8276</v>
      </c>
      <c r="C17" s="158">
        <v>8383</v>
      </c>
      <c r="D17" s="158">
        <v>11544</v>
      </c>
      <c r="E17" s="158">
        <v>11958</v>
      </c>
      <c r="F17" s="158">
        <v>13405</v>
      </c>
      <c r="G17" s="158">
        <v>14531</v>
      </c>
      <c r="H17" s="168">
        <v>18529</v>
      </c>
    </row>
    <row r="18" spans="1:8" ht="12" customHeight="1">
      <c r="A18" s="167" t="s">
        <v>186</v>
      </c>
      <c r="B18" s="158">
        <v>8639</v>
      </c>
      <c r="C18" s="158">
        <v>8749</v>
      </c>
      <c r="D18" s="158">
        <v>12050</v>
      </c>
      <c r="E18" s="158">
        <v>12482</v>
      </c>
      <c r="F18" s="158">
        <v>13991</v>
      </c>
      <c r="G18" s="158">
        <v>15169</v>
      </c>
      <c r="H18" s="168">
        <v>19340</v>
      </c>
    </row>
    <row r="19" spans="1:8" ht="12" customHeight="1">
      <c r="A19" s="167" t="s">
        <v>187</v>
      </c>
      <c r="B19" s="158">
        <v>9184</v>
      </c>
      <c r="C19" s="158">
        <v>9302</v>
      </c>
      <c r="D19" s="158">
        <v>12809</v>
      </c>
      <c r="E19" s="158">
        <v>13269</v>
      </c>
      <c r="F19" s="158">
        <v>14874</v>
      </c>
      <c r="G19" s="158">
        <v>16126</v>
      </c>
      <c r="H19" s="168">
        <v>20559</v>
      </c>
    </row>
    <row r="20" spans="1:8" ht="12" customHeight="1">
      <c r="A20" s="167" t="s">
        <v>188</v>
      </c>
      <c r="B20" s="158">
        <v>9987</v>
      </c>
      <c r="C20" s="158">
        <v>10115</v>
      </c>
      <c r="D20" s="158">
        <v>14089</v>
      </c>
      <c r="E20" s="158">
        <v>14595</v>
      </c>
      <c r="F20" s="158">
        <v>16548</v>
      </c>
      <c r="G20" s="158">
        <v>17940</v>
      </c>
      <c r="H20" s="168">
        <v>22873</v>
      </c>
    </row>
    <row r="21" spans="1:8" ht="12" customHeight="1">
      <c r="A21" s="167" t="s">
        <v>189</v>
      </c>
      <c r="B21" s="158">
        <v>10694</v>
      </c>
      <c r="C21" s="158">
        <v>10832</v>
      </c>
      <c r="D21" s="158">
        <v>15218</v>
      </c>
      <c r="E21" s="158">
        <v>15763</v>
      </c>
      <c r="F21" s="158">
        <v>18019</v>
      </c>
      <c r="G21" s="158">
        <v>19537</v>
      </c>
      <c r="H21" s="168">
        <v>24909</v>
      </c>
    </row>
    <row r="22" spans="1:8" ht="12" customHeight="1">
      <c r="A22" s="167" t="s">
        <v>190</v>
      </c>
      <c r="B22" s="158">
        <v>11272</v>
      </c>
      <c r="C22" s="158">
        <v>11419</v>
      </c>
      <c r="D22" s="158">
        <v>16140</v>
      </c>
      <c r="E22" s="158">
        <v>16719</v>
      </c>
      <c r="F22" s="158">
        <v>19224</v>
      </c>
      <c r="G22" s="158">
        <v>20842</v>
      </c>
      <c r="H22" s="168">
        <v>26573</v>
      </c>
    </row>
    <row r="23" spans="1:8" ht="12" customHeight="1">
      <c r="A23" s="167" t="s">
        <v>191</v>
      </c>
      <c r="B23" s="158">
        <v>11755</v>
      </c>
      <c r="C23" s="158">
        <v>11907</v>
      </c>
      <c r="D23" s="158">
        <v>16909</v>
      </c>
      <c r="E23" s="158">
        <v>17515</v>
      </c>
      <c r="F23" s="158">
        <v>20229</v>
      </c>
      <c r="G23" s="158">
        <v>21931</v>
      </c>
      <c r="H23" s="168">
        <v>27963</v>
      </c>
    </row>
    <row r="24" spans="1:8" ht="12" customHeight="1">
      <c r="A24" s="167" t="s">
        <v>192</v>
      </c>
      <c r="B24" s="158">
        <v>12398</v>
      </c>
      <c r="C24" s="158">
        <v>12557</v>
      </c>
      <c r="D24" s="158">
        <v>17933</v>
      </c>
      <c r="E24" s="158">
        <v>18577</v>
      </c>
      <c r="F24" s="158">
        <v>21566</v>
      </c>
      <c r="G24" s="158">
        <v>23382</v>
      </c>
      <c r="H24" s="168">
        <v>29813</v>
      </c>
    </row>
    <row r="25" spans="1:8">
      <c r="A25" s="167" t="s">
        <v>194</v>
      </c>
      <c r="B25" s="158"/>
      <c r="C25" s="158"/>
      <c r="D25" s="158"/>
      <c r="E25" s="158"/>
      <c r="F25" s="158"/>
      <c r="G25" s="158"/>
      <c r="H25" s="168"/>
    </row>
    <row r="26" spans="1:8" ht="12" customHeight="1">
      <c r="A26" s="167" t="s">
        <v>180</v>
      </c>
      <c r="B26" s="158" t="s">
        <v>181</v>
      </c>
      <c r="C26" s="158" t="s">
        <v>14</v>
      </c>
      <c r="D26" s="158" t="s">
        <v>15</v>
      </c>
      <c r="E26" s="158" t="s">
        <v>16</v>
      </c>
      <c r="F26" s="158" t="s">
        <v>17</v>
      </c>
      <c r="G26" s="158" t="s">
        <v>18</v>
      </c>
      <c r="H26" s="158" t="s">
        <v>182</v>
      </c>
    </row>
    <row r="27" spans="1:8" ht="12" customHeight="1">
      <c r="A27" s="167" t="s">
        <v>183</v>
      </c>
      <c r="B27" s="158">
        <v>4614</v>
      </c>
      <c r="C27" s="158">
        <v>4673</v>
      </c>
      <c r="D27" s="158">
        <v>6436</v>
      </c>
      <c r="E27" s="158">
        <v>6668</v>
      </c>
      <c r="F27" s="158">
        <v>7475</v>
      </c>
      <c r="G27" s="158">
        <v>8102</v>
      </c>
      <c r="H27" s="168">
        <v>10332</v>
      </c>
    </row>
    <row r="28" spans="1:8" ht="12" customHeight="1">
      <c r="A28" s="167" t="s">
        <v>184</v>
      </c>
      <c r="B28" s="158">
        <v>4832</v>
      </c>
      <c r="C28" s="158">
        <v>4895</v>
      </c>
      <c r="D28" s="158">
        <v>6740</v>
      </c>
      <c r="E28" s="158">
        <v>6983</v>
      </c>
      <c r="F28" s="158">
        <v>7827</v>
      </c>
      <c r="G28" s="158">
        <v>8485</v>
      </c>
      <c r="H28" s="168">
        <v>10820</v>
      </c>
    </row>
    <row r="29" spans="1:8" ht="12" customHeight="1">
      <c r="A29" s="167" t="s">
        <v>185</v>
      </c>
      <c r="B29" s="158">
        <v>5172</v>
      </c>
      <c r="C29" s="158">
        <v>5240</v>
      </c>
      <c r="D29" s="158">
        <v>7215</v>
      </c>
      <c r="E29" s="158">
        <v>7475</v>
      </c>
      <c r="F29" s="158">
        <v>8378</v>
      </c>
      <c r="G29" s="158">
        <v>9082</v>
      </c>
      <c r="H29" s="168">
        <v>11581</v>
      </c>
    </row>
    <row r="30" spans="1:8" ht="12" customHeight="1">
      <c r="A30" s="167" t="s">
        <v>186</v>
      </c>
      <c r="B30" s="158">
        <v>5399</v>
      </c>
      <c r="C30" s="158">
        <v>5469</v>
      </c>
      <c r="D30" s="158">
        <v>7532</v>
      </c>
      <c r="E30" s="158">
        <v>7802</v>
      </c>
      <c r="F30" s="158">
        <v>8746</v>
      </c>
      <c r="G30" s="158">
        <v>9481</v>
      </c>
      <c r="H30" s="168">
        <v>12089</v>
      </c>
    </row>
    <row r="31" spans="1:8" ht="12" customHeight="1">
      <c r="A31" s="167" t="s">
        <v>187</v>
      </c>
      <c r="B31" s="158">
        <v>5741</v>
      </c>
      <c r="C31" s="158">
        <v>5814</v>
      </c>
      <c r="D31" s="158">
        <v>8006</v>
      </c>
      <c r="E31" s="158">
        <v>8293</v>
      </c>
      <c r="F31" s="158">
        <v>9296</v>
      </c>
      <c r="G31" s="158">
        <v>10079</v>
      </c>
      <c r="H31" s="168">
        <v>12851</v>
      </c>
    </row>
    <row r="32" spans="1:8" ht="12" customHeight="1">
      <c r="A32" s="167" t="s">
        <v>188</v>
      </c>
      <c r="B32" s="158">
        <v>6241</v>
      </c>
      <c r="C32" s="158">
        <v>6323</v>
      </c>
      <c r="D32" s="158">
        <v>8807</v>
      </c>
      <c r="E32" s="158">
        <v>9123</v>
      </c>
      <c r="F32" s="158">
        <v>10342</v>
      </c>
      <c r="G32" s="158">
        <v>11213</v>
      </c>
      <c r="H32" s="168">
        <v>14295</v>
      </c>
    </row>
    <row r="33" spans="1:8" ht="12" customHeight="1">
      <c r="A33" s="167" t="s">
        <v>189</v>
      </c>
      <c r="B33" s="158">
        <v>6684</v>
      </c>
      <c r="C33" s="158">
        <v>6770</v>
      </c>
      <c r="D33" s="158">
        <v>9511</v>
      </c>
      <c r="E33" s="158">
        <v>9852</v>
      </c>
      <c r="F33" s="158">
        <v>11261</v>
      </c>
      <c r="G33" s="158">
        <v>12211</v>
      </c>
      <c r="H33" s="168">
        <v>15568</v>
      </c>
    </row>
    <row r="34" spans="1:8" ht="12" customHeight="1">
      <c r="A34" s="167" t="s">
        <v>190</v>
      </c>
      <c r="B34" s="158">
        <v>7046</v>
      </c>
      <c r="C34" s="158">
        <v>7137</v>
      </c>
      <c r="D34" s="158">
        <v>10087</v>
      </c>
      <c r="E34" s="158">
        <v>10450</v>
      </c>
      <c r="F34" s="158">
        <v>12016</v>
      </c>
      <c r="G34" s="158">
        <v>13026</v>
      </c>
      <c r="H34" s="168">
        <v>16608</v>
      </c>
    </row>
    <row r="35" spans="1:8" ht="12" customHeight="1">
      <c r="A35" s="167" t="s">
        <v>191</v>
      </c>
      <c r="B35" s="158">
        <v>7346</v>
      </c>
      <c r="C35" s="158">
        <v>7443</v>
      </c>
      <c r="D35" s="158">
        <v>10568</v>
      </c>
      <c r="E35" s="158">
        <v>10947</v>
      </c>
      <c r="F35" s="158">
        <v>12643</v>
      </c>
      <c r="G35" s="158">
        <v>13707</v>
      </c>
      <c r="H35" s="168">
        <v>17476</v>
      </c>
    </row>
    <row r="36" spans="1:8" ht="12" customHeight="1">
      <c r="A36" s="167" t="s">
        <v>192</v>
      </c>
      <c r="B36" s="158">
        <v>7748</v>
      </c>
      <c r="C36" s="158">
        <v>7848</v>
      </c>
      <c r="D36" s="158">
        <v>11208</v>
      </c>
      <c r="E36" s="158">
        <v>11610</v>
      </c>
      <c r="F36" s="158">
        <v>13480</v>
      </c>
      <c r="G36" s="158">
        <v>14613</v>
      </c>
      <c r="H36" s="168">
        <v>18632</v>
      </c>
    </row>
    <row r="37" spans="1:8">
      <c r="A37" s="167" t="s">
        <v>195</v>
      </c>
      <c r="B37" s="158"/>
      <c r="C37" s="158"/>
      <c r="D37" s="158"/>
      <c r="E37" s="158"/>
      <c r="F37" s="158"/>
      <c r="G37" s="158"/>
      <c r="H37" s="168"/>
    </row>
    <row r="38" spans="1:8" ht="12" customHeight="1">
      <c r="A38" s="167" t="s">
        <v>180</v>
      </c>
      <c r="B38" s="158" t="s">
        <v>181</v>
      </c>
      <c r="C38" s="158" t="s">
        <v>14</v>
      </c>
      <c r="D38" s="158" t="s">
        <v>15</v>
      </c>
      <c r="E38" s="158" t="s">
        <v>16</v>
      </c>
      <c r="F38" s="158" t="s">
        <v>17</v>
      </c>
      <c r="G38" s="158" t="s">
        <v>18</v>
      </c>
      <c r="H38" s="158" t="s">
        <v>182</v>
      </c>
    </row>
    <row r="39" spans="1:8" ht="12" customHeight="1">
      <c r="A39" s="167" t="s">
        <v>183</v>
      </c>
      <c r="B39" s="169"/>
      <c r="C39" s="169"/>
      <c r="D39" s="158">
        <v>14159</v>
      </c>
      <c r="E39" s="158">
        <v>14669</v>
      </c>
      <c r="F39" s="158">
        <v>16442</v>
      </c>
      <c r="G39" s="158">
        <v>17826</v>
      </c>
      <c r="H39" s="158">
        <v>22728</v>
      </c>
    </row>
    <row r="40" spans="1:8" ht="12" customHeight="1">
      <c r="A40" s="167" t="s">
        <v>184</v>
      </c>
      <c r="B40" s="169"/>
      <c r="C40" s="169"/>
      <c r="D40" s="158">
        <v>14828</v>
      </c>
      <c r="E40" s="158">
        <v>15361</v>
      </c>
      <c r="F40" s="158">
        <v>17218</v>
      </c>
      <c r="G40" s="158">
        <v>18668</v>
      </c>
      <c r="H40" s="158">
        <v>23801</v>
      </c>
    </row>
    <row r="41" spans="1:8" ht="12" customHeight="1">
      <c r="A41" s="167" t="s">
        <v>185</v>
      </c>
      <c r="B41" s="169"/>
      <c r="C41" s="169"/>
      <c r="D41" s="158">
        <v>15872</v>
      </c>
      <c r="E41" s="158">
        <v>16442</v>
      </c>
      <c r="F41" s="158">
        <v>18430</v>
      </c>
      <c r="G41" s="158">
        <v>19982</v>
      </c>
      <c r="H41" s="158">
        <v>25478</v>
      </c>
    </row>
    <row r="42" spans="1:8" ht="12" customHeight="1">
      <c r="A42" s="167" t="s">
        <v>186</v>
      </c>
      <c r="B42" s="169"/>
      <c r="C42" s="169"/>
      <c r="D42" s="158">
        <v>16569</v>
      </c>
      <c r="E42" s="158">
        <v>17164</v>
      </c>
      <c r="F42" s="158">
        <v>19238</v>
      </c>
      <c r="G42" s="158">
        <v>20858</v>
      </c>
      <c r="H42" s="158">
        <v>26593</v>
      </c>
    </row>
    <row r="43" spans="1:8" ht="12" customHeight="1">
      <c r="A43" s="167" t="s">
        <v>187</v>
      </c>
      <c r="B43" s="169"/>
      <c r="C43" s="169"/>
      <c r="D43" s="158">
        <v>17613</v>
      </c>
      <c r="E43" s="158">
        <v>18244</v>
      </c>
      <c r="F43" s="158">
        <v>20450</v>
      </c>
      <c r="G43" s="158">
        <v>22174</v>
      </c>
      <c r="H43" s="158">
        <v>28270</v>
      </c>
    </row>
    <row r="44" spans="1:8" ht="12" customHeight="1">
      <c r="A44" s="167" t="s">
        <v>188</v>
      </c>
      <c r="B44" s="169"/>
      <c r="C44" s="169"/>
      <c r="D44" s="158">
        <v>19374</v>
      </c>
      <c r="E44" s="158">
        <v>20070</v>
      </c>
      <c r="F44" s="158">
        <v>22751</v>
      </c>
      <c r="G44" s="158">
        <v>24668</v>
      </c>
      <c r="H44" s="158">
        <v>31451</v>
      </c>
    </row>
    <row r="45" spans="1:8" ht="12" customHeight="1">
      <c r="A45" s="167" t="s">
        <v>189</v>
      </c>
      <c r="B45" s="169"/>
      <c r="C45" s="169"/>
      <c r="D45" s="158">
        <v>20924</v>
      </c>
      <c r="E45" s="158">
        <v>21675</v>
      </c>
      <c r="F45" s="158">
        <v>24777</v>
      </c>
      <c r="G45" s="158">
        <v>26863</v>
      </c>
      <c r="H45" s="158">
        <v>34250</v>
      </c>
    </row>
    <row r="46" spans="1:8" ht="12" customHeight="1">
      <c r="A46" s="167" t="s">
        <v>190</v>
      </c>
      <c r="B46" s="169"/>
      <c r="C46" s="169"/>
      <c r="D46" s="158">
        <v>22192</v>
      </c>
      <c r="E46" s="158">
        <v>22989</v>
      </c>
      <c r="F46" s="158">
        <v>26432</v>
      </c>
      <c r="G46" s="158">
        <v>28658</v>
      </c>
      <c r="H46" s="158">
        <v>36539</v>
      </c>
    </row>
    <row r="47" spans="1:8" ht="12" customHeight="1">
      <c r="A47" s="167" t="s">
        <v>191</v>
      </c>
      <c r="B47" s="169"/>
      <c r="C47" s="169"/>
      <c r="D47" s="158">
        <v>23248</v>
      </c>
      <c r="E47" s="158">
        <v>24083</v>
      </c>
      <c r="F47" s="158">
        <v>27814</v>
      </c>
      <c r="G47" s="158">
        <v>30154</v>
      </c>
      <c r="H47" s="158">
        <v>38448</v>
      </c>
    </row>
    <row r="48" spans="1:8" ht="12" customHeight="1">
      <c r="A48" s="170" t="s">
        <v>192</v>
      </c>
      <c r="B48" s="169"/>
      <c r="C48" s="169"/>
      <c r="D48" s="160">
        <v>24657</v>
      </c>
      <c r="E48" s="160">
        <v>25542</v>
      </c>
      <c r="F48" s="160">
        <v>29654</v>
      </c>
      <c r="G48" s="160">
        <v>32151</v>
      </c>
      <c r="H48" s="160">
        <v>40992</v>
      </c>
    </row>
    <row r="49" spans="1:8" ht="14.25">
      <c r="A49" s="162" t="s">
        <v>196</v>
      </c>
      <c r="B49" s="169"/>
      <c r="C49" s="169"/>
      <c r="D49" s="169"/>
      <c r="E49" s="169"/>
      <c r="F49" s="169"/>
      <c r="G49" s="169"/>
      <c r="H49" s="169"/>
    </row>
    <row r="50" spans="1:8">
      <c r="A50" s="164" t="s">
        <v>197</v>
      </c>
      <c r="B50" s="165"/>
      <c r="C50" s="165"/>
      <c r="D50" s="165"/>
      <c r="E50" s="165"/>
      <c r="F50" s="165"/>
      <c r="G50" s="169"/>
      <c r="H50" s="169"/>
    </row>
    <row r="51" spans="1:8" ht="12" customHeight="1">
      <c r="A51" s="167" t="s">
        <v>180</v>
      </c>
      <c r="B51" s="158" t="s">
        <v>181</v>
      </c>
      <c r="C51" s="158" t="s">
        <v>14</v>
      </c>
      <c r="D51" s="158" t="s">
        <v>15</v>
      </c>
      <c r="E51" s="158" t="s">
        <v>16</v>
      </c>
      <c r="F51" s="158" t="s">
        <v>17</v>
      </c>
      <c r="G51" s="158" t="s">
        <v>18</v>
      </c>
      <c r="H51" s="158" t="s">
        <v>182</v>
      </c>
    </row>
    <row r="52" spans="1:8" ht="12" customHeight="1">
      <c r="A52" s="167" t="s">
        <v>183</v>
      </c>
      <c r="B52" s="158">
        <v>18459</v>
      </c>
      <c r="C52" s="158">
        <v>18695</v>
      </c>
      <c r="D52" s="158">
        <v>25744</v>
      </c>
      <c r="E52" s="158">
        <v>26670</v>
      </c>
      <c r="F52" s="158">
        <v>29895</v>
      </c>
      <c r="G52" s="158">
        <v>32410</v>
      </c>
      <c r="H52" s="168">
        <v>41325</v>
      </c>
    </row>
    <row r="53" spans="1:8" ht="12" customHeight="1">
      <c r="A53" s="167" t="s">
        <v>184</v>
      </c>
      <c r="B53" s="158">
        <v>19329</v>
      </c>
      <c r="C53" s="158">
        <v>19578</v>
      </c>
      <c r="D53" s="158">
        <v>26960</v>
      </c>
      <c r="E53" s="158">
        <v>27929</v>
      </c>
      <c r="F53" s="158">
        <v>31306</v>
      </c>
      <c r="G53" s="158">
        <v>33941</v>
      </c>
      <c r="H53" s="168">
        <v>43275</v>
      </c>
    </row>
    <row r="54" spans="1:8" ht="12" customHeight="1">
      <c r="A54" s="167" t="s">
        <v>185</v>
      </c>
      <c r="B54" s="158">
        <v>20690</v>
      </c>
      <c r="C54" s="158">
        <v>20956</v>
      </c>
      <c r="D54" s="158">
        <v>28859</v>
      </c>
      <c r="E54" s="158">
        <v>29895</v>
      </c>
      <c r="F54" s="158">
        <v>33510</v>
      </c>
      <c r="G54" s="158">
        <v>36330</v>
      </c>
      <c r="H54" s="168">
        <v>46321</v>
      </c>
    </row>
    <row r="55" spans="1:8" ht="12" customHeight="1">
      <c r="A55" s="167" t="s">
        <v>186</v>
      </c>
      <c r="B55" s="158">
        <v>21599</v>
      </c>
      <c r="C55" s="158">
        <v>21876</v>
      </c>
      <c r="D55" s="158">
        <v>30124</v>
      </c>
      <c r="E55" s="158">
        <v>31207</v>
      </c>
      <c r="F55" s="158">
        <v>34980</v>
      </c>
      <c r="G55" s="158">
        <v>37923</v>
      </c>
      <c r="H55" s="168">
        <v>48353</v>
      </c>
    </row>
    <row r="56" spans="1:8" ht="12" customHeight="1">
      <c r="A56" s="167" t="s">
        <v>187</v>
      </c>
      <c r="B56" s="158">
        <v>22958</v>
      </c>
      <c r="C56" s="158">
        <v>23255</v>
      </c>
      <c r="D56" s="158">
        <v>32022</v>
      </c>
      <c r="E56" s="158">
        <v>33173</v>
      </c>
      <c r="F56" s="158">
        <v>37184</v>
      </c>
      <c r="G56" s="158">
        <v>40314</v>
      </c>
      <c r="H56" s="168">
        <v>51401</v>
      </c>
    </row>
    <row r="57" spans="1:8" ht="12" customHeight="1">
      <c r="A57" s="167" t="s">
        <v>188</v>
      </c>
      <c r="B57" s="158">
        <v>24968</v>
      </c>
      <c r="C57" s="158">
        <v>25290</v>
      </c>
      <c r="D57" s="158">
        <v>35224</v>
      </c>
      <c r="E57" s="158">
        <v>36490</v>
      </c>
      <c r="F57" s="158">
        <v>41368</v>
      </c>
      <c r="G57" s="158">
        <v>44850</v>
      </c>
      <c r="H57" s="168">
        <v>57182</v>
      </c>
    </row>
    <row r="58" spans="1:8" ht="12" customHeight="1">
      <c r="A58" s="167" t="s">
        <v>189</v>
      </c>
      <c r="B58" s="158">
        <v>26737</v>
      </c>
      <c r="C58" s="158">
        <v>27081</v>
      </c>
      <c r="D58" s="158">
        <v>38042</v>
      </c>
      <c r="E58" s="158">
        <v>39408</v>
      </c>
      <c r="F58" s="158">
        <v>45048</v>
      </c>
      <c r="G58" s="158">
        <v>48840</v>
      </c>
      <c r="H58" s="168">
        <v>62272</v>
      </c>
    </row>
    <row r="59" spans="1:8" ht="12" customHeight="1">
      <c r="A59" s="167" t="s">
        <v>190</v>
      </c>
      <c r="B59" s="158">
        <v>28182</v>
      </c>
      <c r="C59" s="158">
        <v>28545</v>
      </c>
      <c r="D59" s="158">
        <v>40348</v>
      </c>
      <c r="E59" s="158">
        <v>41797</v>
      </c>
      <c r="F59" s="158">
        <v>48061</v>
      </c>
      <c r="G59" s="158">
        <v>52107</v>
      </c>
      <c r="H59" s="168">
        <v>66436</v>
      </c>
    </row>
    <row r="60" spans="1:8" ht="12" customHeight="1">
      <c r="A60" s="167" t="s">
        <v>191</v>
      </c>
      <c r="B60" s="158">
        <v>29388</v>
      </c>
      <c r="C60" s="158">
        <v>29766</v>
      </c>
      <c r="D60" s="158">
        <v>42270</v>
      </c>
      <c r="E60" s="158">
        <v>43788</v>
      </c>
      <c r="F60" s="158">
        <v>50570</v>
      </c>
      <c r="G60" s="158">
        <v>54827</v>
      </c>
      <c r="H60" s="168">
        <v>69904</v>
      </c>
    </row>
    <row r="61" spans="1:8" ht="12" customHeight="1">
      <c r="A61" s="167" t="s">
        <v>192</v>
      </c>
      <c r="B61" s="158">
        <v>30995</v>
      </c>
      <c r="C61" s="158">
        <v>31395</v>
      </c>
      <c r="D61" s="158">
        <v>44832</v>
      </c>
      <c r="E61" s="158">
        <v>46441</v>
      </c>
      <c r="F61" s="158">
        <v>53918</v>
      </c>
      <c r="G61" s="158">
        <v>58456</v>
      </c>
      <c r="H61" s="168">
        <v>74531</v>
      </c>
    </row>
    <row r="62" spans="1:8">
      <c r="A62" s="167" t="s">
        <v>198</v>
      </c>
      <c r="B62" s="158"/>
      <c r="C62" s="158"/>
      <c r="D62" s="158"/>
      <c r="E62" s="158"/>
      <c r="F62" s="158"/>
      <c r="G62" s="169"/>
      <c r="H62" s="169"/>
    </row>
    <row r="63" spans="1:8" ht="12" customHeight="1">
      <c r="A63" s="167" t="s">
        <v>180</v>
      </c>
      <c r="B63" s="158" t="s">
        <v>181</v>
      </c>
      <c r="C63" s="158" t="s">
        <v>14</v>
      </c>
      <c r="D63" s="158" t="s">
        <v>15</v>
      </c>
      <c r="E63" s="158" t="s">
        <v>16</v>
      </c>
      <c r="F63" s="158" t="s">
        <v>17</v>
      </c>
      <c r="G63" s="158" t="s">
        <v>18</v>
      </c>
      <c r="H63" s="158" t="s">
        <v>182</v>
      </c>
    </row>
    <row r="64" spans="1:8" ht="12" customHeight="1">
      <c r="A64" s="167" t="s">
        <v>183</v>
      </c>
      <c r="B64" s="158">
        <v>7383</v>
      </c>
      <c r="C64" s="158">
        <v>7478</v>
      </c>
      <c r="D64" s="158">
        <v>10297</v>
      </c>
      <c r="E64" s="158">
        <v>10668</v>
      </c>
      <c r="F64" s="158">
        <v>11958</v>
      </c>
      <c r="G64" s="158">
        <v>12965</v>
      </c>
      <c r="H64" s="168">
        <v>16530</v>
      </c>
    </row>
    <row r="65" spans="1:8" ht="12" customHeight="1">
      <c r="A65" s="167" t="s">
        <v>184</v>
      </c>
      <c r="B65" s="158">
        <v>7732</v>
      </c>
      <c r="C65" s="158">
        <v>7831</v>
      </c>
      <c r="D65" s="158">
        <v>10784</v>
      </c>
      <c r="E65" s="158">
        <v>11172</v>
      </c>
      <c r="F65" s="158">
        <v>12521</v>
      </c>
      <c r="G65" s="158">
        <v>13576</v>
      </c>
      <c r="H65" s="168">
        <v>17310</v>
      </c>
    </row>
    <row r="66" spans="1:8" ht="12" customHeight="1">
      <c r="A66" s="167" t="s">
        <v>185</v>
      </c>
      <c r="B66" s="158">
        <v>8275</v>
      </c>
      <c r="C66" s="158">
        <v>8383</v>
      </c>
      <c r="D66" s="158">
        <v>11543</v>
      </c>
      <c r="E66" s="158">
        <v>11958</v>
      </c>
      <c r="F66" s="158">
        <v>13405</v>
      </c>
      <c r="G66" s="158">
        <v>14531</v>
      </c>
      <c r="H66" s="168">
        <v>18528</v>
      </c>
    </row>
    <row r="67" spans="1:8" ht="12" customHeight="1">
      <c r="A67" s="167" t="s">
        <v>186</v>
      </c>
      <c r="B67" s="158">
        <v>8638</v>
      </c>
      <c r="C67" s="158">
        <v>8749</v>
      </c>
      <c r="D67" s="158">
        <v>12049</v>
      </c>
      <c r="E67" s="158">
        <v>12482</v>
      </c>
      <c r="F67" s="158">
        <v>13991</v>
      </c>
      <c r="G67" s="158">
        <v>15169</v>
      </c>
      <c r="H67" s="168">
        <v>19340</v>
      </c>
    </row>
    <row r="68" spans="1:8" ht="12" customHeight="1">
      <c r="A68" s="167" t="s">
        <v>187</v>
      </c>
      <c r="B68" s="158">
        <v>9184</v>
      </c>
      <c r="C68" s="158">
        <v>9302</v>
      </c>
      <c r="D68" s="158">
        <v>12810</v>
      </c>
      <c r="E68" s="158">
        <v>13269</v>
      </c>
      <c r="F68" s="158">
        <v>14874</v>
      </c>
      <c r="G68" s="158">
        <v>16126</v>
      </c>
      <c r="H68" s="168">
        <v>20559</v>
      </c>
    </row>
    <row r="69" spans="1:8" ht="12" customHeight="1">
      <c r="A69" s="167" t="s">
        <v>188</v>
      </c>
      <c r="B69" s="158">
        <v>9987</v>
      </c>
      <c r="C69" s="158">
        <v>10116</v>
      </c>
      <c r="D69" s="158">
        <v>14090</v>
      </c>
      <c r="E69" s="158">
        <v>14596</v>
      </c>
      <c r="F69" s="158">
        <v>16547</v>
      </c>
      <c r="G69" s="158">
        <v>17940</v>
      </c>
      <c r="H69" s="168">
        <v>22872</v>
      </c>
    </row>
    <row r="70" spans="1:8" ht="12" customHeight="1">
      <c r="A70" s="167" t="s">
        <v>189</v>
      </c>
      <c r="B70" s="158">
        <v>10694</v>
      </c>
      <c r="C70" s="158">
        <v>10832</v>
      </c>
      <c r="D70" s="158">
        <v>15217</v>
      </c>
      <c r="E70" s="158">
        <v>15763</v>
      </c>
      <c r="F70" s="158">
        <v>18019</v>
      </c>
      <c r="G70" s="158">
        <v>19537</v>
      </c>
      <c r="H70" s="168">
        <v>24910</v>
      </c>
    </row>
    <row r="71" spans="1:8" ht="12" customHeight="1">
      <c r="A71" s="167" t="s">
        <v>190</v>
      </c>
      <c r="B71" s="158">
        <v>11272</v>
      </c>
      <c r="C71" s="158">
        <v>11418</v>
      </c>
      <c r="D71" s="158">
        <v>16140</v>
      </c>
      <c r="E71" s="158">
        <v>16719</v>
      </c>
      <c r="F71" s="158">
        <v>19224</v>
      </c>
      <c r="G71" s="158">
        <v>20842</v>
      </c>
      <c r="H71" s="168">
        <v>26574</v>
      </c>
    </row>
    <row r="72" spans="1:8" ht="12" customHeight="1">
      <c r="A72" s="167" t="s">
        <v>191</v>
      </c>
      <c r="B72" s="158">
        <v>11755</v>
      </c>
      <c r="C72" s="158">
        <v>11906</v>
      </c>
      <c r="D72" s="158">
        <v>16909</v>
      </c>
      <c r="E72" s="158">
        <v>17515</v>
      </c>
      <c r="F72" s="158">
        <v>20229</v>
      </c>
      <c r="G72" s="158">
        <v>21931</v>
      </c>
      <c r="H72" s="168">
        <v>27963</v>
      </c>
    </row>
    <row r="73" spans="1:8" ht="12" customHeight="1">
      <c r="A73" s="170" t="s">
        <v>192</v>
      </c>
      <c r="B73" s="160">
        <v>12398</v>
      </c>
      <c r="C73" s="160">
        <v>12558</v>
      </c>
      <c r="D73" s="160">
        <v>17933</v>
      </c>
      <c r="E73" s="160">
        <v>18577</v>
      </c>
      <c r="F73" s="160">
        <v>21566</v>
      </c>
      <c r="G73" s="160">
        <v>23383</v>
      </c>
      <c r="H73" s="171">
        <v>29813</v>
      </c>
    </row>
    <row r="74" spans="1:8" ht="14.25">
      <c r="A74" s="162" t="s">
        <v>196</v>
      </c>
      <c r="B74" s="169"/>
      <c r="C74" s="169"/>
      <c r="D74" s="169"/>
      <c r="E74" s="169"/>
      <c r="F74" s="169"/>
      <c r="G74" s="169"/>
      <c r="H74" s="169"/>
    </row>
    <row r="75" spans="1:8">
      <c r="A75" s="164" t="s">
        <v>199</v>
      </c>
      <c r="B75" s="165"/>
      <c r="C75" s="165"/>
      <c r="D75" s="165"/>
      <c r="E75" s="165"/>
      <c r="F75" s="165"/>
      <c r="G75" s="165"/>
      <c r="H75" s="166"/>
    </row>
    <row r="76" spans="1:8" ht="12" customHeight="1">
      <c r="A76" s="167" t="s">
        <v>180</v>
      </c>
      <c r="B76" s="158" t="s">
        <v>181</v>
      </c>
      <c r="C76" s="158" t="s">
        <v>14</v>
      </c>
      <c r="D76" s="158" t="s">
        <v>15</v>
      </c>
      <c r="E76" s="158" t="s">
        <v>16</v>
      </c>
      <c r="F76" s="158" t="s">
        <v>17</v>
      </c>
      <c r="G76" s="158" t="s">
        <v>18</v>
      </c>
      <c r="H76" s="158" t="s">
        <v>182</v>
      </c>
    </row>
    <row r="77" spans="1:8" ht="12" customHeight="1">
      <c r="A77" s="167" t="s">
        <v>183</v>
      </c>
      <c r="B77" s="158">
        <v>4615</v>
      </c>
      <c r="C77" s="158">
        <v>4673</v>
      </c>
      <c r="D77" s="158">
        <v>6436</v>
      </c>
      <c r="E77" s="158">
        <v>6668</v>
      </c>
      <c r="F77" s="158">
        <v>7475</v>
      </c>
      <c r="G77" s="158">
        <v>8103</v>
      </c>
      <c r="H77" s="168">
        <v>10331</v>
      </c>
    </row>
    <row r="78" spans="1:8" ht="12" customHeight="1">
      <c r="A78" s="167" t="s">
        <v>184</v>
      </c>
      <c r="B78" s="158">
        <v>4832</v>
      </c>
      <c r="C78" s="158">
        <v>4895</v>
      </c>
      <c r="D78" s="158">
        <v>6740</v>
      </c>
      <c r="E78" s="158">
        <v>6983</v>
      </c>
      <c r="F78" s="158">
        <v>7827</v>
      </c>
      <c r="G78" s="158">
        <v>8484</v>
      </c>
      <c r="H78" s="168">
        <v>10820</v>
      </c>
    </row>
    <row r="79" spans="1:8" ht="12" customHeight="1">
      <c r="A79" s="167" t="s">
        <v>185</v>
      </c>
      <c r="B79" s="158">
        <v>5172</v>
      </c>
      <c r="C79" s="158">
        <v>5240</v>
      </c>
      <c r="D79" s="158">
        <v>7216</v>
      </c>
      <c r="E79" s="158">
        <v>7475</v>
      </c>
      <c r="F79" s="158">
        <v>8378</v>
      </c>
      <c r="G79" s="158">
        <v>9082</v>
      </c>
      <c r="H79" s="168">
        <v>11581</v>
      </c>
    </row>
    <row r="80" spans="1:8" ht="12" customHeight="1">
      <c r="A80" s="167" t="s">
        <v>186</v>
      </c>
      <c r="B80" s="158">
        <v>5399</v>
      </c>
      <c r="C80" s="158">
        <v>5469</v>
      </c>
      <c r="D80" s="158">
        <v>7532</v>
      </c>
      <c r="E80" s="158">
        <v>7802</v>
      </c>
      <c r="F80" s="158">
        <v>8746</v>
      </c>
      <c r="G80" s="158">
        <v>9481</v>
      </c>
      <c r="H80" s="168">
        <v>12089</v>
      </c>
    </row>
    <row r="81" spans="1:8" ht="12" customHeight="1">
      <c r="A81" s="167" t="s">
        <v>187</v>
      </c>
      <c r="B81" s="158">
        <v>5741</v>
      </c>
      <c r="C81" s="158">
        <v>5814</v>
      </c>
      <c r="D81" s="158">
        <v>8006</v>
      </c>
      <c r="E81" s="158">
        <v>8294</v>
      </c>
      <c r="F81" s="158">
        <v>9296</v>
      </c>
      <c r="G81" s="158">
        <v>10079</v>
      </c>
      <c r="H81" s="168">
        <v>12850</v>
      </c>
    </row>
    <row r="82" spans="1:8" ht="12" customHeight="1">
      <c r="A82" s="167" t="s">
        <v>188</v>
      </c>
      <c r="B82" s="158">
        <v>6241</v>
      </c>
      <c r="C82" s="158">
        <v>6324</v>
      </c>
      <c r="D82" s="158">
        <v>8807</v>
      </c>
      <c r="E82" s="158">
        <v>9123</v>
      </c>
      <c r="F82" s="158">
        <v>10342</v>
      </c>
      <c r="G82" s="158">
        <v>11213</v>
      </c>
      <c r="H82" s="168">
        <v>14295</v>
      </c>
    </row>
    <row r="83" spans="1:8" ht="12" customHeight="1">
      <c r="A83" s="167" t="s">
        <v>189</v>
      </c>
      <c r="B83" s="158">
        <v>6685</v>
      </c>
      <c r="C83" s="158">
        <v>6771</v>
      </c>
      <c r="D83" s="158">
        <v>9511</v>
      </c>
      <c r="E83" s="158">
        <v>9853</v>
      </c>
      <c r="F83" s="158">
        <v>11261</v>
      </c>
      <c r="G83" s="158">
        <v>12210</v>
      </c>
      <c r="H83" s="168">
        <v>15568</v>
      </c>
    </row>
    <row r="84" spans="1:8" ht="12" customHeight="1">
      <c r="A84" s="167" t="s">
        <v>190</v>
      </c>
      <c r="B84" s="158">
        <v>7046</v>
      </c>
      <c r="C84" s="158">
        <v>7137</v>
      </c>
      <c r="D84" s="158">
        <v>10087</v>
      </c>
      <c r="E84" s="158">
        <v>10450</v>
      </c>
      <c r="F84" s="158">
        <v>12015</v>
      </c>
      <c r="G84" s="158">
        <v>13026</v>
      </c>
      <c r="H84" s="168">
        <v>16609</v>
      </c>
    </row>
    <row r="85" spans="1:8" ht="12" customHeight="1">
      <c r="A85" s="167" t="s">
        <v>191</v>
      </c>
      <c r="B85" s="158">
        <v>7346</v>
      </c>
      <c r="C85" s="158">
        <v>7443</v>
      </c>
      <c r="D85" s="158">
        <v>10568</v>
      </c>
      <c r="E85" s="158">
        <v>10946</v>
      </c>
      <c r="F85" s="158">
        <v>12643</v>
      </c>
      <c r="G85" s="158">
        <v>13707</v>
      </c>
      <c r="H85" s="168">
        <v>17476</v>
      </c>
    </row>
    <row r="86" spans="1:8" ht="12" customHeight="1">
      <c r="A86" s="167" t="s">
        <v>192</v>
      </c>
      <c r="B86" s="158">
        <v>7748</v>
      </c>
      <c r="C86" s="158">
        <v>7849</v>
      </c>
      <c r="D86" s="158">
        <v>11208</v>
      </c>
      <c r="E86" s="158">
        <v>11609</v>
      </c>
      <c r="F86" s="158">
        <v>13479</v>
      </c>
      <c r="G86" s="158">
        <v>14614</v>
      </c>
      <c r="H86" s="168">
        <v>18632</v>
      </c>
    </row>
    <row r="87" spans="1:8">
      <c r="A87" s="167" t="s">
        <v>200</v>
      </c>
      <c r="B87" s="158"/>
      <c r="C87" s="158"/>
      <c r="D87" s="158"/>
      <c r="E87" s="158"/>
      <c r="F87" s="158"/>
      <c r="G87" s="158"/>
      <c r="H87" s="168"/>
    </row>
    <row r="88" spans="1:8" ht="12" customHeight="1">
      <c r="A88" s="167" t="s">
        <v>180</v>
      </c>
      <c r="B88" s="158" t="s">
        <v>181</v>
      </c>
      <c r="C88" s="158" t="s">
        <v>14</v>
      </c>
      <c r="D88" s="158" t="s">
        <v>15</v>
      </c>
      <c r="E88" s="158" t="s">
        <v>16</v>
      </c>
      <c r="F88" s="158" t="s">
        <v>17</v>
      </c>
      <c r="G88" s="158" t="s">
        <v>18</v>
      </c>
      <c r="H88" s="158" t="s">
        <v>182</v>
      </c>
    </row>
    <row r="89" spans="1:8" ht="12" customHeight="1">
      <c r="A89" s="167" t="s">
        <v>183</v>
      </c>
      <c r="B89" s="158"/>
      <c r="C89" s="158"/>
      <c r="D89" s="158">
        <v>14159</v>
      </c>
      <c r="E89" s="158">
        <v>14669</v>
      </c>
      <c r="F89" s="158">
        <v>16442</v>
      </c>
      <c r="G89" s="158">
        <v>17826</v>
      </c>
      <c r="H89" s="158">
        <v>22728</v>
      </c>
    </row>
    <row r="90" spans="1:8" ht="12" customHeight="1">
      <c r="A90" s="167" t="s">
        <v>184</v>
      </c>
      <c r="B90" s="158"/>
      <c r="C90" s="158"/>
      <c r="D90" s="158">
        <v>14828</v>
      </c>
      <c r="E90" s="158">
        <v>15360</v>
      </c>
      <c r="F90" s="158">
        <v>17218</v>
      </c>
      <c r="G90" s="158">
        <v>18668</v>
      </c>
      <c r="H90" s="158">
        <v>23801</v>
      </c>
    </row>
    <row r="91" spans="1:8" ht="12" customHeight="1">
      <c r="A91" s="167" t="s">
        <v>185</v>
      </c>
      <c r="B91" s="158"/>
      <c r="C91" s="158"/>
      <c r="D91" s="158">
        <v>15872</v>
      </c>
      <c r="E91" s="158">
        <v>16442</v>
      </c>
      <c r="F91" s="158">
        <v>18431</v>
      </c>
      <c r="G91" s="158">
        <v>19982</v>
      </c>
      <c r="H91" s="158">
        <v>25477</v>
      </c>
    </row>
    <row r="92" spans="1:8" ht="12" customHeight="1">
      <c r="A92" s="167" t="s">
        <v>186</v>
      </c>
      <c r="B92" s="158"/>
      <c r="C92" s="158"/>
      <c r="D92" s="158">
        <v>16569</v>
      </c>
      <c r="E92" s="158">
        <v>17164</v>
      </c>
      <c r="F92" s="158">
        <v>19238</v>
      </c>
      <c r="G92" s="158">
        <v>20858</v>
      </c>
      <c r="H92" s="158">
        <v>26594</v>
      </c>
    </row>
    <row r="93" spans="1:8" ht="12" customHeight="1">
      <c r="A93" s="167" t="s">
        <v>187</v>
      </c>
      <c r="B93" s="158"/>
      <c r="C93" s="158"/>
      <c r="D93" s="158">
        <v>17613</v>
      </c>
      <c r="E93" s="158">
        <v>18245</v>
      </c>
      <c r="F93" s="158">
        <v>20450</v>
      </c>
      <c r="G93" s="158">
        <v>22174</v>
      </c>
      <c r="H93" s="158">
        <v>28270</v>
      </c>
    </row>
    <row r="94" spans="1:8" ht="12" customHeight="1">
      <c r="A94" s="167" t="s">
        <v>188</v>
      </c>
      <c r="B94" s="158"/>
      <c r="C94" s="158"/>
      <c r="D94" s="158">
        <v>19374</v>
      </c>
      <c r="E94" s="158">
        <v>20070</v>
      </c>
      <c r="F94" s="158">
        <v>22751</v>
      </c>
      <c r="G94" s="158">
        <v>24668</v>
      </c>
      <c r="H94" s="158">
        <v>31450</v>
      </c>
    </row>
    <row r="95" spans="1:8" ht="12" customHeight="1">
      <c r="A95" s="167" t="s">
        <v>189</v>
      </c>
      <c r="B95" s="158"/>
      <c r="C95" s="158"/>
      <c r="D95" s="158">
        <v>20924</v>
      </c>
      <c r="E95" s="158">
        <v>21676</v>
      </c>
      <c r="F95" s="158">
        <v>24776</v>
      </c>
      <c r="G95" s="158">
        <v>26863</v>
      </c>
      <c r="H95" s="158">
        <v>34251</v>
      </c>
    </row>
    <row r="96" spans="1:8" ht="12" customHeight="1">
      <c r="A96" s="167" t="s">
        <v>190</v>
      </c>
      <c r="B96" s="158"/>
      <c r="C96" s="158"/>
      <c r="D96" s="158">
        <v>22191</v>
      </c>
      <c r="E96" s="158">
        <v>22989</v>
      </c>
      <c r="F96" s="158">
        <v>26432</v>
      </c>
      <c r="G96" s="158">
        <v>28658</v>
      </c>
      <c r="H96" s="158">
        <v>36539</v>
      </c>
    </row>
    <row r="97" spans="1:8" ht="12" customHeight="1">
      <c r="A97" s="167" t="s">
        <v>191</v>
      </c>
      <c r="B97" s="158"/>
      <c r="C97" s="158"/>
      <c r="D97" s="158">
        <v>23249</v>
      </c>
      <c r="E97" s="158">
        <v>24083</v>
      </c>
      <c r="F97" s="158">
        <v>27815</v>
      </c>
      <c r="G97" s="158">
        <v>30154</v>
      </c>
      <c r="H97" s="158">
        <v>38448</v>
      </c>
    </row>
    <row r="98" spans="1:8" ht="12" customHeight="1">
      <c r="A98" s="170" t="s">
        <v>192</v>
      </c>
      <c r="B98" s="160"/>
      <c r="C98" s="160"/>
      <c r="D98" s="160">
        <v>24657</v>
      </c>
      <c r="E98" s="160">
        <v>25542</v>
      </c>
      <c r="F98" s="160">
        <v>29654</v>
      </c>
      <c r="G98" s="160">
        <v>32151</v>
      </c>
      <c r="H98" s="160">
        <v>40992</v>
      </c>
    </row>
    <row r="99" spans="1:8" ht="14.25">
      <c r="A99" s="162" t="s">
        <v>196</v>
      </c>
      <c r="B99" s="169"/>
      <c r="C99" s="169"/>
      <c r="D99" s="169"/>
      <c r="E99" s="169"/>
      <c r="F99" s="169"/>
      <c r="G99" s="169"/>
      <c r="H99" s="169"/>
    </row>
    <row r="100" spans="1:8">
      <c r="A100" s="164" t="s">
        <v>201</v>
      </c>
      <c r="B100" s="165"/>
      <c r="C100" s="165"/>
      <c r="D100" s="165"/>
      <c r="E100" s="165"/>
      <c r="F100" s="165"/>
      <c r="G100" s="169"/>
      <c r="H100" s="169"/>
    </row>
    <row r="101" spans="1:8" ht="12" customHeight="1">
      <c r="A101" s="167" t="s">
        <v>180</v>
      </c>
      <c r="B101" s="158" t="s">
        <v>181</v>
      </c>
      <c r="C101" s="158" t="s">
        <v>14</v>
      </c>
      <c r="D101" s="158" t="s">
        <v>15</v>
      </c>
      <c r="E101" s="158" t="s">
        <v>16</v>
      </c>
      <c r="F101" s="158" t="s">
        <v>17</v>
      </c>
      <c r="G101" s="158" t="s">
        <v>18</v>
      </c>
      <c r="H101" s="158" t="s">
        <v>182</v>
      </c>
    </row>
    <row r="102" spans="1:8" ht="12" customHeight="1">
      <c r="A102" s="167" t="s">
        <v>183</v>
      </c>
      <c r="B102" s="158">
        <v>5034</v>
      </c>
      <c r="C102" s="158">
        <v>5098</v>
      </c>
      <c r="D102" s="158">
        <v>7021</v>
      </c>
      <c r="E102" s="158">
        <v>7275</v>
      </c>
      <c r="F102" s="158">
        <v>8154</v>
      </c>
      <c r="G102" s="158">
        <v>8839</v>
      </c>
      <c r="H102" s="168">
        <v>11271</v>
      </c>
    </row>
    <row r="103" spans="1:8" ht="12" customHeight="1">
      <c r="A103" s="167" t="s">
        <v>184</v>
      </c>
      <c r="B103" s="158">
        <v>5272</v>
      </c>
      <c r="C103" s="158">
        <v>5340</v>
      </c>
      <c r="D103" s="158">
        <v>7353</v>
      </c>
      <c r="E103" s="158">
        <v>7618</v>
      </c>
      <c r="F103" s="158">
        <v>8538</v>
      </c>
      <c r="G103" s="158">
        <v>9256</v>
      </c>
      <c r="H103" s="168">
        <v>11803</v>
      </c>
    </row>
    <row r="104" spans="1:8" ht="12" customHeight="1">
      <c r="A104" s="167" t="s">
        <v>185</v>
      </c>
      <c r="B104" s="158">
        <v>5642</v>
      </c>
      <c r="C104" s="158">
        <v>5716</v>
      </c>
      <c r="D104" s="158">
        <v>7871</v>
      </c>
      <c r="E104" s="158">
        <v>8154</v>
      </c>
      <c r="F104" s="158">
        <v>9139</v>
      </c>
      <c r="G104" s="158">
        <v>9908</v>
      </c>
      <c r="H104" s="168">
        <v>12634</v>
      </c>
    </row>
    <row r="105" spans="1:8" ht="12" customHeight="1">
      <c r="A105" s="167" t="s">
        <v>186</v>
      </c>
      <c r="B105" s="158">
        <v>5890</v>
      </c>
      <c r="C105" s="158">
        <v>5966</v>
      </c>
      <c r="D105" s="158">
        <v>8217</v>
      </c>
      <c r="E105" s="158">
        <v>8511</v>
      </c>
      <c r="F105" s="158">
        <v>9541</v>
      </c>
      <c r="G105" s="158">
        <v>10342</v>
      </c>
      <c r="H105" s="168">
        <v>13188</v>
      </c>
    </row>
    <row r="106" spans="1:8" ht="12" customHeight="1">
      <c r="A106" s="167" t="s">
        <v>187</v>
      </c>
      <c r="B106" s="158">
        <v>6262</v>
      </c>
      <c r="C106" s="158">
        <v>6342</v>
      </c>
      <c r="D106" s="158">
        <v>8733</v>
      </c>
      <c r="E106" s="158">
        <v>9047</v>
      </c>
      <c r="F106" s="158">
        <v>10142</v>
      </c>
      <c r="G106" s="158">
        <v>10996</v>
      </c>
      <c r="H106" s="168">
        <v>14019</v>
      </c>
    </row>
    <row r="107" spans="1:8" ht="12" customHeight="1">
      <c r="A107" s="167" t="s">
        <v>188</v>
      </c>
      <c r="B107" s="158">
        <v>6808</v>
      </c>
      <c r="C107" s="158">
        <v>6898</v>
      </c>
      <c r="D107" s="158">
        <v>9607</v>
      </c>
      <c r="E107" s="158">
        <v>9952</v>
      </c>
      <c r="F107" s="158">
        <v>11282</v>
      </c>
      <c r="G107" s="158">
        <v>12232</v>
      </c>
      <c r="H107" s="168">
        <v>15595</v>
      </c>
    </row>
    <row r="108" spans="1:8" ht="12" customHeight="1">
      <c r="A108" s="167" t="s">
        <v>189</v>
      </c>
      <c r="B108" s="158">
        <v>7292</v>
      </c>
      <c r="C108" s="158">
        <v>7386</v>
      </c>
      <c r="D108" s="158">
        <v>10376</v>
      </c>
      <c r="E108" s="158">
        <v>10748</v>
      </c>
      <c r="F108" s="158">
        <v>12285</v>
      </c>
      <c r="G108" s="158">
        <v>13321</v>
      </c>
      <c r="H108" s="168">
        <v>16983</v>
      </c>
    </row>
    <row r="109" spans="1:8" ht="12" customHeight="1">
      <c r="A109" s="167" t="s">
        <v>190</v>
      </c>
      <c r="B109" s="158">
        <v>7686</v>
      </c>
      <c r="C109" s="158">
        <v>7786</v>
      </c>
      <c r="D109" s="158">
        <v>11004</v>
      </c>
      <c r="E109" s="158">
        <v>11400</v>
      </c>
      <c r="F109" s="158">
        <v>13108</v>
      </c>
      <c r="G109" s="158">
        <v>14210</v>
      </c>
      <c r="H109" s="168">
        <v>18118</v>
      </c>
    </row>
    <row r="110" spans="1:8" ht="12" customHeight="1">
      <c r="A110" s="167" t="s">
        <v>191</v>
      </c>
      <c r="B110" s="158">
        <v>8014</v>
      </c>
      <c r="C110" s="158">
        <v>8119</v>
      </c>
      <c r="D110" s="158">
        <v>11528</v>
      </c>
      <c r="E110" s="158">
        <v>11942</v>
      </c>
      <c r="F110" s="158">
        <v>13793</v>
      </c>
      <c r="G110" s="158">
        <v>14953</v>
      </c>
      <c r="H110" s="168">
        <v>19064</v>
      </c>
    </row>
    <row r="111" spans="1:8" ht="12" customHeight="1">
      <c r="A111" s="170" t="s">
        <v>192</v>
      </c>
      <c r="B111" s="160">
        <v>8453</v>
      </c>
      <c r="C111" s="160">
        <v>8562</v>
      </c>
      <c r="D111" s="160">
        <v>12226</v>
      </c>
      <c r="E111" s="160">
        <v>12665</v>
      </c>
      <c r="F111" s="160">
        <v>14705</v>
      </c>
      <c r="G111" s="160">
        <v>15942</v>
      </c>
      <c r="H111" s="171">
        <v>20326</v>
      </c>
    </row>
    <row r="112" spans="1:8" ht="14.25">
      <c r="A112" s="162" t="s">
        <v>196</v>
      </c>
      <c r="B112" s="169"/>
      <c r="C112" s="169"/>
      <c r="D112" s="169"/>
      <c r="E112" s="169"/>
      <c r="F112" s="169"/>
      <c r="G112" s="169"/>
      <c r="H112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/>
  </sheetViews>
  <sheetFormatPr defaultRowHeight="12.75"/>
  <cols>
    <col min="1" max="16384" width="9.140625" style="154"/>
  </cols>
  <sheetData>
    <row r="1" spans="1:15">
      <c r="A1" s="151" t="s">
        <v>179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/>
    </row>
    <row r="2" spans="1:15" ht="12" customHeight="1">
      <c r="A2" s="155" t="s">
        <v>180</v>
      </c>
      <c r="B2" s="156" t="s">
        <v>181</v>
      </c>
      <c r="C2" s="156" t="s">
        <v>181</v>
      </c>
      <c r="D2" s="156"/>
      <c r="E2" s="156" t="s">
        <v>14</v>
      </c>
      <c r="F2" s="156"/>
      <c r="G2" s="156" t="s">
        <v>15</v>
      </c>
      <c r="I2" s="156" t="s">
        <v>16</v>
      </c>
      <c r="K2" s="156" t="s">
        <v>17</v>
      </c>
      <c r="M2" s="156" t="s">
        <v>18</v>
      </c>
      <c r="O2" s="156" t="s">
        <v>182</v>
      </c>
    </row>
    <row r="3" spans="1:15" ht="12" customHeight="1">
      <c r="B3" s="155" t="s">
        <v>202</v>
      </c>
      <c r="C3" s="156" t="s">
        <v>203</v>
      </c>
      <c r="D3" s="156" t="s">
        <v>202</v>
      </c>
      <c r="E3" s="156" t="s">
        <v>203</v>
      </c>
      <c r="F3" s="156" t="s">
        <v>202</v>
      </c>
      <c r="G3" s="156" t="s">
        <v>203</v>
      </c>
      <c r="H3" s="156" t="s">
        <v>202</v>
      </c>
      <c r="I3" s="156" t="s">
        <v>203</v>
      </c>
      <c r="J3" s="156" t="s">
        <v>202</v>
      </c>
      <c r="K3" s="156" t="s">
        <v>203</v>
      </c>
      <c r="L3" s="156" t="s">
        <v>202</v>
      </c>
      <c r="M3" s="156" t="s">
        <v>203</v>
      </c>
      <c r="N3" s="156" t="s">
        <v>202</v>
      </c>
      <c r="O3" s="156" t="s">
        <v>203</v>
      </c>
    </row>
    <row r="4" spans="1:15" ht="12" customHeight="1">
      <c r="A4" s="155" t="s">
        <v>183</v>
      </c>
      <c r="B4" s="158">
        <v>16781</v>
      </c>
      <c r="C4" s="156">
        <v>18459</v>
      </c>
      <c r="D4" s="158">
        <v>16995</v>
      </c>
      <c r="E4" s="156">
        <v>18695</v>
      </c>
      <c r="F4" s="158">
        <v>23404</v>
      </c>
      <c r="G4" s="156">
        <v>25744</v>
      </c>
      <c r="H4" s="158">
        <v>24245</v>
      </c>
      <c r="I4" s="156">
        <v>26670</v>
      </c>
      <c r="J4" s="158">
        <v>27177</v>
      </c>
      <c r="K4" s="156">
        <v>29895</v>
      </c>
      <c r="L4" s="158">
        <v>29464</v>
      </c>
      <c r="M4" s="156">
        <v>32411</v>
      </c>
      <c r="N4" s="158">
        <v>37568</v>
      </c>
      <c r="O4" s="157">
        <v>41324</v>
      </c>
    </row>
    <row r="5" spans="1:15" ht="12" customHeight="1">
      <c r="A5" s="155" t="s">
        <v>184</v>
      </c>
      <c r="B5" s="158">
        <v>17572</v>
      </c>
      <c r="C5" s="156">
        <v>19329</v>
      </c>
      <c r="D5" s="158">
        <v>17798</v>
      </c>
      <c r="E5" s="156">
        <v>19578</v>
      </c>
      <c r="F5" s="158">
        <v>24509</v>
      </c>
      <c r="G5" s="156">
        <v>26960</v>
      </c>
      <c r="H5" s="158">
        <v>25390</v>
      </c>
      <c r="I5" s="156">
        <v>27929</v>
      </c>
      <c r="J5" s="158">
        <v>28460</v>
      </c>
      <c r="K5" s="156">
        <v>31306</v>
      </c>
      <c r="L5" s="158">
        <v>30855</v>
      </c>
      <c r="M5" s="156">
        <v>33941</v>
      </c>
      <c r="N5" s="158">
        <v>39341</v>
      </c>
      <c r="O5" s="157">
        <v>43275</v>
      </c>
    </row>
    <row r="6" spans="1:15" ht="12" customHeight="1">
      <c r="A6" s="155" t="s">
        <v>185</v>
      </c>
      <c r="B6" s="158">
        <v>18809</v>
      </c>
      <c r="C6" s="156">
        <v>20690</v>
      </c>
      <c r="D6" s="158">
        <v>19051</v>
      </c>
      <c r="E6" s="156">
        <v>20956</v>
      </c>
      <c r="F6" s="158">
        <v>26235</v>
      </c>
      <c r="G6" s="156">
        <v>28858</v>
      </c>
      <c r="H6" s="158">
        <v>27177</v>
      </c>
      <c r="I6" s="156">
        <v>29895</v>
      </c>
      <c r="J6" s="158">
        <v>30464</v>
      </c>
      <c r="K6" s="156">
        <v>33510</v>
      </c>
      <c r="L6" s="158">
        <v>33027</v>
      </c>
      <c r="M6" s="156">
        <v>36329</v>
      </c>
      <c r="N6" s="158">
        <v>42110</v>
      </c>
      <c r="O6" s="157">
        <v>46321</v>
      </c>
    </row>
    <row r="7" spans="1:15" ht="12" customHeight="1">
      <c r="A7" s="155" t="s">
        <v>186</v>
      </c>
      <c r="B7" s="158">
        <v>19635</v>
      </c>
      <c r="C7" s="156">
        <v>21598</v>
      </c>
      <c r="D7" s="158">
        <v>19887</v>
      </c>
      <c r="E7" s="156">
        <v>21875</v>
      </c>
      <c r="F7" s="158">
        <v>27385</v>
      </c>
      <c r="G7" s="156">
        <v>30124</v>
      </c>
      <c r="H7" s="158">
        <v>28370</v>
      </c>
      <c r="I7" s="156">
        <v>31207</v>
      </c>
      <c r="J7" s="158">
        <v>31800</v>
      </c>
      <c r="K7" s="156">
        <v>34980</v>
      </c>
      <c r="L7" s="158">
        <v>34475</v>
      </c>
      <c r="M7" s="156">
        <v>37922</v>
      </c>
      <c r="N7" s="158">
        <v>43957</v>
      </c>
      <c r="O7" s="157">
        <v>48352</v>
      </c>
    </row>
    <row r="8" spans="1:15" ht="12" customHeight="1">
      <c r="A8" s="155" t="s">
        <v>187</v>
      </c>
      <c r="B8" s="158">
        <v>20871</v>
      </c>
      <c r="C8" s="156">
        <v>22959</v>
      </c>
      <c r="D8" s="158">
        <v>21141</v>
      </c>
      <c r="E8" s="156">
        <v>23255</v>
      </c>
      <c r="F8" s="158">
        <v>29111</v>
      </c>
      <c r="G8" s="156">
        <v>32023</v>
      </c>
      <c r="H8" s="158">
        <v>30157</v>
      </c>
      <c r="I8" s="156">
        <v>33172</v>
      </c>
      <c r="J8" s="158">
        <v>33804</v>
      </c>
      <c r="K8" s="156">
        <v>37184</v>
      </c>
      <c r="L8" s="158">
        <v>36649</v>
      </c>
      <c r="M8" s="156">
        <v>40314</v>
      </c>
      <c r="N8" s="158">
        <v>46728</v>
      </c>
      <c r="O8" s="157">
        <v>51400</v>
      </c>
    </row>
    <row r="9" spans="1:15" ht="12" customHeight="1">
      <c r="A9" s="155" t="s">
        <v>188</v>
      </c>
      <c r="B9" s="158">
        <v>22698</v>
      </c>
      <c r="C9" s="156">
        <v>24968</v>
      </c>
      <c r="D9" s="158">
        <v>22991</v>
      </c>
      <c r="E9" s="156">
        <v>25290</v>
      </c>
      <c r="F9" s="158">
        <v>32022</v>
      </c>
      <c r="G9" s="156">
        <v>35225</v>
      </c>
      <c r="H9" s="158">
        <v>33173</v>
      </c>
      <c r="I9" s="156">
        <v>36490</v>
      </c>
      <c r="J9" s="158">
        <v>37607</v>
      </c>
      <c r="K9" s="156">
        <v>41367</v>
      </c>
      <c r="L9" s="158">
        <v>40773</v>
      </c>
      <c r="M9" s="156">
        <v>44850</v>
      </c>
      <c r="N9" s="158">
        <v>51984</v>
      </c>
      <c r="O9" s="157">
        <v>57182</v>
      </c>
    </row>
    <row r="10" spans="1:15" ht="12" customHeight="1">
      <c r="A10" s="155" t="s">
        <v>189</v>
      </c>
      <c r="B10" s="158">
        <v>24306</v>
      </c>
      <c r="C10" s="156">
        <v>26736</v>
      </c>
      <c r="D10" s="158">
        <v>24619</v>
      </c>
      <c r="E10" s="156">
        <v>27081</v>
      </c>
      <c r="F10" s="158">
        <v>34584</v>
      </c>
      <c r="G10" s="156">
        <v>38042</v>
      </c>
      <c r="H10" s="158">
        <v>35825</v>
      </c>
      <c r="I10" s="156">
        <v>39408</v>
      </c>
      <c r="J10" s="158">
        <v>40953</v>
      </c>
      <c r="K10" s="156">
        <v>45048</v>
      </c>
      <c r="L10" s="158">
        <v>44400</v>
      </c>
      <c r="M10" s="156">
        <v>48840</v>
      </c>
      <c r="N10" s="158">
        <v>56611</v>
      </c>
      <c r="O10" s="157">
        <v>62272</v>
      </c>
    </row>
    <row r="11" spans="1:15" ht="12" customHeight="1">
      <c r="A11" s="155" t="s">
        <v>190</v>
      </c>
      <c r="B11" s="158">
        <v>25620</v>
      </c>
      <c r="C11" s="156">
        <v>28182</v>
      </c>
      <c r="D11" s="158">
        <v>25950</v>
      </c>
      <c r="E11" s="156">
        <v>28545</v>
      </c>
      <c r="F11" s="158">
        <v>36680</v>
      </c>
      <c r="G11" s="156">
        <v>40348</v>
      </c>
      <c r="H11" s="158">
        <v>37997</v>
      </c>
      <c r="I11" s="156">
        <v>41796</v>
      </c>
      <c r="J11" s="158">
        <v>43692</v>
      </c>
      <c r="K11" s="156">
        <v>48061</v>
      </c>
      <c r="L11" s="158">
        <v>47370</v>
      </c>
      <c r="M11" s="156">
        <v>52106</v>
      </c>
      <c r="N11" s="158">
        <v>60396</v>
      </c>
      <c r="O11" s="157">
        <v>66436</v>
      </c>
    </row>
    <row r="12" spans="1:15" ht="12" customHeight="1">
      <c r="A12" s="155" t="s">
        <v>191</v>
      </c>
      <c r="B12" s="158">
        <v>26716</v>
      </c>
      <c r="C12" s="156">
        <v>29387</v>
      </c>
      <c r="D12" s="158">
        <v>27060</v>
      </c>
      <c r="E12" s="156">
        <v>29766</v>
      </c>
      <c r="F12" s="158">
        <v>38427</v>
      </c>
      <c r="G12" s="156">
        <v>42270</v>
      </c>
      <c r="H12" s="158">
        <v>39807</v>
      </c>
      <c r="I12" s="156">
        <v>43788</v>
      </c>
      <c r="J12" s="158">
        <v>45973</v>
      </c>
      <c r="K12" s="156">
        <v>50571</v>
      </c>
      <c r="L12" s="158">
        <v>49843</v>
      </c>
      <c r="M12" s="156">
        <v>54827</v>
      </c>
      <c r="N12" s="158">
        <v>63549</v>
      </c>
      <c r="O12" s="157">
        <v>69904</v>
      </c>
    </row>
    <row r="13" spans="1:15" ht="12" customHeight="1">
      <c r="A13" s="155" t="s">
        <v>192</v>
      </c>
      <c r="B13" s="158">
        <v>28177</v>
      </c>
      <c r="C13" s="156">
        <v>30995</v>
      </c>
      <c r="D13" s="158">
        <v>28541</v>
      </c>
      <c r="E13" s="156">
        <v>31395</v>
      </c>
      <c r="F13" s="158">
        <v>40756</v>
      </c>
      <c r="G13" s="156">
        <v>44832</v>
      </c>
      <c r="H13" s="158">
        <v>42219</v>
      </c>
      <c r="I13" s="156">
        <v>46441</v>
      </c>
      <c r="J13" s="158">
        <v>49016</v>
      </c>
      <c r="K13" s="156">
        <v>53918</v>
      </c>
      <c r="L13" s="158">
        <v>53142</v>
      </c>
      <c r="M13" s="156">
        <v>58457</v>
      </c>
      <c r="N13" s="158">
        <v>67755</v>
      </c>
      <c r="O13" s="157">
        <v>74531</v>
      </c>
    </row>
    <row r="14" spans="1:15">
      <c r="A14" s="155" t="s">
        <v>193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7"/>
    </row>
    <row r="15" spans="1:15" ht="12" customHeight="1">
      <c r="A15" s="155" t="s">
        <v>180</v>
      </c>
      <c r="B15" s="156" t="s">
        <v>181</v>
      </c>
      <c r="C15" s="156" t="s">
        <v>181</v>
      </c>
      <c r="D15" s="156"/>
      <c r="E15" s="156" t="s">
        <v>14</v>
      </c>
      <c r="F15" s="156"/>
      <c r="G15" s="156" t="s">
        <v>15</v>
      </c>
      <c r="I15" s="156" t="s">
        <v>16</v>
      </c>
      <c r="K15" s="156" t="s">
        <v>17</v>
      </c>
      <c r="M15" s="156" t="s">
        <v>18</v>
      </c>
      <c r="O15" s="156" t="s">
        <v>182</v>
      </c>
    </row>
    <row r="16" spans="1:15" ht="12" customHeight="1">
      <c r="B16" s="155" t="s">
        <v>202</v>
      </c>
      <c r="C16" s="156" t="s">
        <v>203</v>
      </c>
      <c r="D16" s="156" t="s">
        <v>202</v>
      </c>
      <c r="E16" s="156" t="s">
        <v>203</v>
      </c>
      <c r="F16" s="156" t="s">
        <v>202</v>
      </c>
      <c r="G16" s="156" t="s">
        <v>203</v>
      </c>
      <c r="H16" s="156" t="s">
        <v>202</v>
      </c>
      <c r="I16" s="156" t="s">
        <v>203</v>
      </c>
      <c r="J16" s="156" t="s">
        <v>202</v>
      </c>
      <c r="K16" s="156" t="s">
        <v>203</v>
      </c>
      <c r="L16" s="156" t="s">
        <v>202</v>
      </c>
      <c r="M16" s="156" t="s">
        <v>203</v>
      </c>
      <c r="N16" s="156" t="s">
        <v>202</v>
      </c>
      <c r="O16" s="156" t="s">
        <v>203</v>
      </c>
    </row>
    <row r="17" spans="1:15" ht="12" customHeight="1">
      <c r="A17" s="155" t="s">
        <v>183</v>
      </c>
      <c r="B17" s="158">
        <v>6712</v>
      </c>
      <c r="C17" s="156">
        <v>7384</v>
      </c>
      <c r="D17" s="158">
        <v>6798</v>
      </c>
      <c r="E17" s="156">
        <v>7478</v>
      </c>
      <c r="F17" s="158">
        <v>9361</v>
      </c>
      <c r="G17" s="156">
        <v>10298</v>
      </c>
      <c r="H17" s="158">
        <v>9698</v>
      </c>
      <c r="I17" s="156">
        <v>10668</v>
      </c>
      <c r="J17" s="158">
        <v>10871</v>
      </c>
      <c r="K17" s="156">
        <v>11958</v>
      </c>
      <c r="L17" s="158">
        <v>11786</v>
      </c>
      <c r="M17" s="156">
        <v>12965</v>
      </c>
      <c r="N17" s="158">
        <v>15027</v>
      </c>
      <c r="O17" s="157">
        <v>16530</v>
      </c>
    </row>
    <row r="18" spans="1:15" ht="12" customHeight="1">
      <c r="A18" s="155" t="s">
        <v>184</v>
      </c>
      <c r="B18" s="158">
        <v>7029</v>
      </c>
      <c r="C18" s="156">
        <v>7732</v>
      </c>
      <c r="D18" s="158">
        <v>7119</v>
      </c>
      <c r="E18" s="156">
        <v>7830</v>
      </c>
      <c r="F18" s="158">
        <v>9804</v>
      </c>
      <c r="G18" s="156">
        <v>10784</v>
      </c>
      <c r="H18" s="158">
        <v>10156</v>
      </c>
      <c r="I18" s="156">
        <v>11172</v>
      </c>
      <c r="J18" s="158">
        <v>11383</v>
      </c>
      <c r="K18" s="156">
        <v>12522</v>
      </c>
      <c r="L18" s="158">
        <v>12342</v>
      </c>
      <c r="M18" s="156">
        <v>13576</v>
      </c>
      <c r="N18" s="158">
        <v>15736</v>
      </c>
      <c r="O18" s="157">
        <v>17309</v>
      </c>
    </row>
    <row r="19" spans="1:15" ht="12" customHeight="1">
      <c r="A19" s="155" t="s">
        <v>185</v>
      </c>
      <c r="B19" s="158">
        <v>7523</v>
      </c>
      <c r="C19" s="156">
        <v>8276</v>
      </c>
      <c r="D19" s="158">
        <v>7621</v>
      </c>
      <c r="E19" s="156">
        <v>8383</v>
      </c>
      <c r="F19" s="158">
        <v>10494</v>
      </c>
      <c r="G19" s="156">
        <v>11544</v>
      </c>
      <c r="H19" s="158">
        <v>10871</v>
      </c>
      <c r="I19" s="156">
        <v>11958</v>
      </c>
      <c r="J19" s="158">
        <v>12186</v>
      </c>
      <c r="K19" s="156">
        <v>13405</v>
      </c>
      <c r="L19" s="158">
        <v>13210</v>
      </c>
      <c r="M19" s="156">
        <v>14531</v>
      </c>
      <c r="N19" s="158">
        <v>16844</v>
      </c>
      <c r="O19" s="157">
        <v>18529</v>
      </c>
    </row>
    <row r="20" spans="1:15" ht="12" customHeight="1">
      <c r="A20" s="155" t="s">
        <v>186</v>
      </c>
      <c r="B20" s="158">
        <v>7853</v>
      </c>
      <c r="C20" s="156">
        <v>8639</v>
      </c>
      <c r="D20" s="158">
        <v>7954</v>
      </c>
      <c r="E20" s="156">
        <v>8749</v>
      </c>
      <c r="F20" s="158">
        <v>10954</v>
      </c>
      <c r="G20" s="156">
        <v>12050</v>
      </c>
      <c r="H20" s="158">
        <v>11347</v>
      </c>
      <c r="I20" s="156">
        <v>12482</v>
      </c>
      <c r="J20" s="158">
        <v>12719</v>
      </c>
      <c r="K20" s="156">
        <v>13991</v>
      </c>
      <c r="L20" s="158">
        <v>13790</v>
      </c>
      <c r="M20" s="156">
        <v>15169</v>
      </c>
      <c r="N20" s="158">
        <v>17582</v>
      </c>
      <c r="O20" s="157">
        <v>19340</v>
      </c>
    </row>
    <row r="21" spans="1:15" ht="12" customHeight="1">
      <c r="A21" s="155" t="s">
        <v>187</v>
      </c>
      <c r="B21" s="158">
        <v>8349</v>
      </c>
      <c r="C21" s="156">
        <v>9184</v>
      </c>
      <c r="D21" s="158">
        <v>8456</v>
      </c>
      <c r="E21" s="156">
        <v>9302</v>
      </c>
      <c r="F21" s="158">
        <v>11645</v>
      </c>
      <c r="G21" s="156">
        <v>12809</v>
      </c>
      <c r="H21" s="158">
        <v>12063</v>
      </c>
      <c r="I21" s="156">
        <v>13269</v>
      </c>
      <c r="J21" s="158">
        <v>13522</v>
      </c>
      <c r="K21" s="156">
        <v>14874</v>
      </c>
      <c r="L21" s="158">
        <v>14660</v>
      </c>
      <c r="M21" s="156">
        <v>16126</v>
      </c>
      <c r="N21" s="158">
        <v>18690</v>
      </c>
      <c r="O21" s="157">
        <v>20559</v>
      </c>
    </row>
    <row r="22" spans="1:15" ht="12" customHeight="1">
      <c r="A22" s="155" t="s">
        <v>188</v>
      </c>
      <c r="B22" s="158">
        <v>9079</v>
      </c>
      <c r="C22" s="156">
        <v>9987</v>
      </c>
      <c r="D22" s="158">
        <v>9196</v>
      </c>
      <c r="E22" s="156">
        <v>10115</v>
      </c>
      <c r="F22" s="158">
        <v>12809</v>
      </c>
      <c r="G22" s="156">
        <v>14089</v>
      </c>
      <c r="H22" s="158">
        <v>13269</v>
      </c>
      <c r="I22" s="156">
        <v>14595</v>
      </c>
      <c r="J22" s="158">
        <v>15043</v>
      </c>
      <c r="K22" s="156">
        <v>16548</v>
      </c>
      <c r="L22" s="158">
        <v>16309</v>
      </c>
      <c r="M22" s="156">
        <v>17940</v>
      </c>
      <c r="N22" s="158">
        <v>20793</v>
      </c>
      <c r="O22" s="157">
        <v>22873</v>
      </c>
    </row>
    <row r="23" spans="1:15" ht="12" customHeight="1">
      <c r="A23" s="155" t="s">
        <v>189</v>
      </c>
      <c r="B23" s="158">
        <v>9722</v>
      </c>
      <c r="C23" s="156">
        <v>10694</v>
      </c>
      <c r="D23" s="158">
        <v>9847</v>
      </c>
      <c r="E23" s="156">
        <v>10832</v>
      </c>
      <c r="F23" s="158">
        <v>13834</v>
      </c>
      <c r="G23" s="156">
        <v>15218</v>
      </c>
      <c r="H23" s="158">
        <v>14330</v>
      </c>
      <c r="I23" s="156">
        <v>15763</v>
      </c>
      <c r="J23" s="158">
        <v>16381</v>
      </c>
      <c r="K23" s="156">
        <v>18019</v>
      </c>
      <c r="L23" s="158">
        <v>17761</v>
      </c>
      <c r="M23" s="156">
        <v>19537</v>
      </c>
      <c r="N23" s="158">
        <v>22645</v>
      </c>
      <c r="O23" s="157">
        <v>24909</v>
      </c>
    </row>
    <row r="24" spans="1:15" ht="12" customHeight="1">
      <c r="A24" s="155" t="s">
        <v>190</v>
      </c>
      <c r="B24" s="158">
        <v>10247</v>
      </c>
      <c r="C24" s="156">
        <v>11272</v>
      </c>
      <c r="D24" s="158">
        <v>10380</v>
      </c>
      <c r="E24" s="156">
        <v>11419</v>
      </c>
      <c r="F24" s="158">
        <v>14673</v>
      </c>
      <c r="G24" s="156">
        <v>16140</v>
      </c>
      <c r="H24" s="158">
        <v>15199</v>
      </c>
      <c r="I24" s="156">
        <v>16719</v>
      </c>
      <c r="J24" s="158">
        <v>17476</v>
      </c>
      <c r="K24" s="156">
        <v>19224</v>
      </c>
      <c r="L24" s="158">
        <v>18947</v>
      </c>
      <c r="M24" s="156">
        <v>20842</v>
      </c>
      <c r="N24" s="158">
        <v>24158</v>
      </c>
      <c r="O24" s="157">
        <v>26573</v>
      </c>
    </row>
    <row r="25" spans="1:15" ht="12" customHeight="1">
      <c r="A25" s="155" t="s">
        <v>191</v>
      </c>
      <c r="B25" s="158">
        <v>10686</v>
      </c>
      <c r="C25" s="156">
        <v>11755</v>
      </c>
      <c r="D25" s="158">
        <v>10824</v>
      </c>
      <c r="E25" s="156">
        <v>11907</v>
      </c>
      <c r="F25" s="158">
        <v>15372</v>
      </c>
      <c r="G25" s="156">
        <v>16909</v>
      </c>
      <c r="H25" s="158">
        <v>15923</v>
      </c>
      <c r="I25" s="156">
        <v>17515</v>
      </c>
      <c r="J25" s="158">
        <v>18390</v>
      </c>
      <c r="K25" s="156">
        <v>20229</v>
      </c>
      <c r="L25" s="158">
        <v>19937</v>
      </c>
      <c r="M25" s="156">
        <v>21931</v>
      </c>
      <c r="N25" s="158">
        <v>25421</v>
      </c>
      <c r="O25" s="157">
        <v>27963</v>
      </c>
    </row>
    <row r="26" spans="1:15" ht="12" customHeight="1">
      <c r="A26" s="155" t="s">
        <v>192</v>
      </c>
      <c r="B26" s="158">
        <v>11271</v>
      </c>
      <c r="C26" s="156">
        <v>12398</v>
      </c>
      <c r="D26" s="158">
        <v>11416</v>
      </c>
      <c r="E26" s="156">
        <v>12557</v>
      </c>
      <c r="F26" s="158">
        <v>16303</v>
      </c>
      <c r="G26" s="156">
        <v>17933</v>
      </c>
      <c r="H26" s="158">
        <v>16888</v>
      </c>
      <c r="I26" s="156">
        <v>18577</v>
      </c>
      <c r="J26" s="158">
        <v>19605</v>
      </c>
      <c r="K26" s="156">
        <v>21566</v>
      </c>
      <c r="L26" s="158">
        <v>21257</v>
      </c>
      <c r="M26" s="156">
        <v>23382</v>
      </c>
      <c r="N26" s="158">
        <v>27103</v>
      </c>
      <c r="O26" s="157">
        <v>29813</v>
      </c>
    </row>
    <row r="27" spans="1:15">
      <c r="A27" s="155" t="s">
        <v>194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7"/>
    </row>
    <row r="28" spans="1:15" ht="12" customHeight="1">
      <c r="A28" s="155" t="s">
        <v>180</v>
      </c>
      <c r="B28" s="156" t="s">
        <v>181</v>
      </c>
      <c r="C28" s="156" t="s">
        <v>181</v>
      </c>
      <c r="D28" s="156"/>
      <c r="E28" s="156" t="s">
        <v>14</v>
      </c>
      <c r="F28" s="156"/>
      <c r="G28" s="156" t="s">
        <v>15</v>
      </c>
      <c r="I28" s="156" t="s">
        <v>16</v>
      </c>
      <c r="K28" s="156" t="s">
        <v>17</v>
      </c>
      <c r="M28" s="156" t="s">
        <v>18</v>
      </c>
      <c r="O28" s="156" t="s">
        <v>182</v>
      </c>
    </row>
    <row r="29" spans="1:15" ht="12" customHeight="1">
      <c r="B29" s="155" t="s">
        <v>202</v>
      </c>
      <c r="C29" s="156" t="s">
        <v>203</v>
      </c>
      <c r="D29" s="156" t="s">
        <v>202</v>
      </c>
      <c r="E29" s="156" t="s">
        <v>203</v>
      </c>
      <c r="F29" s="156" t="s">
        <v>202</v>
      </c>
      <c r="G29" s="156" t="s">
        <v>203</v>
      </c>
      <c r="H29" s="156" t="s">
        <v>202</v>
      </c>
      <c r="I29" s="156" t="s">
        <v>203</v>
      </c>
      <c r="J29" s="156" t="s">
        <v>202</v>
      </c>
      <c r="K29" s="156" t="s">
        <v>203</v>
      </c>
      <c r="L29" s="156" t="s">
        <v>202</v>
      </c>
      <c r="M29" s="156" t="s">
        <v>203</v>
      </c>
      <c r="N29" s="156" t="s">
        <v>202</v>
      </c>
      <c r="O29" s="156" t="s">
        <v>203</v>
      </c>
    </row>
    <row r="30" spans="1:15" ht="12" customHeight="1">
      <c r="A30" s="155" t="s">
        <v>183</v>
      </c>
      <c r="B30" s="158">
        <v>4195</v>
      </c>
      <c r="C30" s="156">
        <v>4614</v>
      </c>
      <c r="D30" s="158">
        <v>4248</v>
      </c>
      <c r="E30" s="156">
        <v>4673</v>
      </c>
      <c r="F30" s="158">
        <v>5851</v>
      </c>
      <c r="G30" s="156">
        <v>6436</v>
      </c>
      <c r="H30" s="158">
        <v>6062</v>
      </c>
      <c r="I30" s="156">
        <v>6668</v>
      </c>
      <c r="J30" s="158">
        <v>6795</v>
      </c>
      <c r="K30" s="156">
        <v>7475</v>
      </c>
      <c r="L30" s="158">
        <v>7366</v>
      </c>
      <c r="M30" s="156">
        <v>8102</v>
      </c>
      <c r="N30" s="158">
        <v>9392</v>
      </c>
      <c r="O30" s="157">
        <v>10332</v>
      </c>
    </row>
    <row r="31" spans="1:15" ht="12" customHeight="1">
      <c r="A31" s="155" t="s">
        <v>184</v>
      </c>
      <c r="B31" s="158">
        <v>4393</v>
      </c>
      <c r="C31" s="156">
        <v>4832</v>
      </c>
      <c r="D31" s="158">
        <v>4450</v>
      </c>
      <c r="E31" s="156">
        <v>4895</v>
      </c>
      <c r="F31" s="158">
        <v>6127</v>
      </c>
      <c r="G31" s="156">
        <v>6740</v>
      </c>
      <c r="H31" s="158">
        <v>6348</v>
      </c>
      <c r="I31" s="156">
        <v>6983</v>
      </c>
      <c r="J31" s="158">
        <v>7115</v>
      </c>
      <c r="K31" s="156">
        <v>7827</v>
      </c>
      <c r="L31" s="158">
        <v>7713</v>
      </c>
      <c r="M31" s="156">
        <v>8485</v>
      </c>
      <c r="N31" s="158">
        <v>9836</v>
      </c>
      <c r="O31" s="157">
        <v>10820</v>
      </c>
    </row>
    <row r="32" spans="1:15" ht="12" customHeight="1">
      <c r="A32" s="155" t="s">
        <v>185</v>
      </c>
      <c r="B32" s="158">
        <v>4702</v>
      </c>
      <c r="C32" s="156">
        <v>5172</v>
      </c>
      <c r="D32" s="158">
        <v>4764</v>
      </c>
      <c r="E32" s="156">
        <v>5240</v>
      </c>
      <c r="F32" s="158">
        <v>6560</v>
      </c>
      <c r="G32" s="156">
        <v>7215</v>
      </c>
      <c r="H32" s="158">
        <v>6795</v>
      </c>
      <c r="I32" s="156">
        <v>7475</v>
      </c>
      <c r="J32" s="158">
        <v>7616</v>
      </c>
      <c r="K32" s="156">
        <v>8378</v>
      </c>
      <c r="L32" s="158">
        <v>8256</v>
      </c>
      <c r="M32" s="156">
        <v>9082</v>
      </c>
      <c r="N32" s="158">
        <v>10528</v>
      </c>
      <c r="O32" s="157">
        <v>11581</v>
      </c>
    </row>
    <row r="33" spans="1:15" ht="12" customHeight="1">
      <c r="A33" s="155" t="s">
        <v>186</v>
      </c>
      <c r="B33" s="158">
        <v>4908</v>
      </c>
      <c r="C33" s="156">
        <v>5399</v>
      </c>
      <c r="D33" s="158">
        <v>4972</v>
      </c>
      <c r="E33" s="156">
        <v>5469</v>
      </c>
      <c r="F33" s="158">
        <v>6847</v>
      </c>
      <c r="G33" s="156">
        <v>7532</v>
      </c>
      <c r="H33" s="158">
        <v>7093</v>
      </c>
      <c r="I33" s="156">
        <v>7802</v>
      </c>
      <c r="J33" s="158">
        <v>7951</v>
      </c>
      <c r="K33" s="156">
        <v>8746</v>
      </c>
      <c r="L33" s="158">
        <v>8619</v>
      </c>
      <c r="M33" s="156">
        <v>9481</v>
      </c>
      <c r="N33" s="158">
        <v>10990</v>
      </c>
      <c r="O33" s="157">
        <v>12089</v>
      </c>
    </row>
    <row r="34" spans="1:15" ht="12" customHeight="1">
      <c r="A34" s="155" t="s">
        <v>187</v>
      </c>
      <c r="B34" s="158">
        <v>5219</v>
      </c>
      <c r="C34" s="156">
        <v>5741</v>
      </c>
      <c r="D34" s="158">
        <v>5285</v>
      </c>
      <c r="E34" s="156">
        <v>5814</v>
      </c>
      <c r="F34" s="158">
        <v>7278</v>
      </c>
      <c r="G34" s="156">
        <v>8006</v>
      </c>
      <c r="H34" s="158">
        <v>7540</v>
      </c>
      <c r="I34" s="156">
        <v>8293</v>
      </c>
      <c r="J34" s="158">
        <v>8451</v>
      </c>
      <c r="K34" s="156">
        <v>9296</v>
      </c>
      <c r="L34" s="158">
        <v>9163</v>
      </c>
      <c r="M34" s="156">
        <v>10079</v>
      </c>
      <c r="N34" s="158">
        <v>11682</v>
      </c>
      <c r="O34" s="157">
        <v>12851</v>
      </c>
    </row>
    <row r="35" spans="1:15" ht="12" customHeight="1">
      <c r="A35" s="155" t="s">
        <v>188</v>
      </c>
      <c r="B35" s="158">
        <v>5674</v>
      </c>
      <c r="C35" s="156">
        <v>6241</v>
      </c>
      <c r="D35" s="158">
        <v>5749</v>
      </c>
      <c r="E35" s="156">
        <v>6323</v>
      </c>
      <c r="F35" s="158">
        <v>8006</v>
      </c>
      <c r="G35" s="156">
        <v>8807</v>
      </c>
      <c r="H35" s="158">
        <v>8294</v>
      </c>
      <c r="I35" s="156">
        <v>9123</v>
      </c>
      <c r="J35" s="158">
        <v>9402</v>
      </c>
      <c r="K35" s="156">
        <v>10342</v>
      </c>
      <c r="L35" s="158">
        <v>10194</v>
      </c>
      <c r="M35" s="156">
        <v>11213</v>
      </c>
      <c r="N35" s="158">
        <v>12995</v>
      </c>
      <c r="O35" s="157">
        <v>14295</v>
      </c>
    </row>
    <row r="36" spans="1:15" ht="12" customHeight="1">
      <c r="A36" s="155" t="s">
        <v>189</v>
      </c>
      <c r="B36" s="158">
        <v>6077</v>
      </c>
      <c r="C36" s="156">
        <v>6684</v>
      </c>
      <c r="D36" s="158">
        <v>6155</v>
      </c>
      <c r="E36" s="156">
        <v>6770</v>
      </c>
      <c r="F36" s="158">
        <v>8646</v>
      </c>
      <c r="G36" s="156">
        <v>9511</v>
      </c>
      <c r="H36" s="158">
        <v>8957</v>
      </c>
      <c r="I36" s="156">
        <v>9852</v>
      </c>
      <c r="J36" s="158">
        <v>10237</v>
      </c>
      <c r="K36" s="156">
        <v>11261</v>
      </c>
      <c r="L36" s="158">
        <v>11100</v>
      </c>
      <c r="M36" s="156">
        <v>12211</v>
      </c>
      <c r="N36" s="158">
        <v>14153</v>
      </c>
      <c r="O36" s="157">
        <v>15568</v>
      </c>
    </row>
    <row r="37" spans="1:15" ht="12" customHeight="1">
      <c r="A37" s="155" t="s">
        <v>190</v>
      </c>
      <c r="B37" s="158">
        <v>6405</v>
      </c>
      <c r="C37" s="156">
        <v>7046</v>
      </c>
      <c r="D37" s="158">
        <v>6488</v>
      </c>
      <c r="E37" s="156">
        <v>7137</v>
      </c>
      <c r="F37" s="158">
        <v>9170</v>
      </c>
      <c r="G37" s="156">
        <v>10087</v>
      </c>
      <c r="H37" s="158">
        <v>9500</v>
      </c>
      <c r="I37" s="156">
        <v>10450</v>
      </c>
      <c r="J37" s="158">
        <v>10923</v>
      </c>
      <c r="K37" s="156">
        <v>12016</v>
      </c>
      <c r="L37" s="158">
        <v>11842</v>
      </c>
      <c r="M37" s="156">
        <v>13026</v>
      </c>
      <c r="N37" s="158">
        <v>15099</v>
      </c>
      <c r="O37" s="157">
        <v>16608</v>
      </c>
    </row>
    <row r="38" spans="1:15" ht="12" customHeight="1">
      <c r="A38" s="155" t="s">
        <v>191</v>
      </c>
      <c r="B38" s="158">
        <v>6678</v>
      </c>
      <c r="C38" s="156">
        <v>7346</v>
      </c>
      <c r="D38" s="158">
        <v>6766</v>
      </c>
      <c r="E38" s="156">
        <v>7443</v>
      </c>
      <c r="F38" s="158">
        <v>9607</v>
      </c>
      <c r="G38" s="156">
        <v>10568</v>
      </c>
      <c r="H38" s="158">
        <v>9951</v>
      </c>
      <c r="I38" s="156">
        <v>10947</v>
      </c>
      <c r="J38" s="158">
        <v>11494</v>
      </c>
      <c r="K38" s="156">
        <v>12643</v>
      </c>
      <c r="L38" s="158">
        <v>12461</v>
      </c>
      <c r="M38" s="156">
        <v>13707</v>
      </c>
      <c r="N38" s="158">
        <v>15887</v>
      </c>
      <c r="O38" s="157">
        <v>17476</v>
      </c>
    </row>
    <row r="39" spans="1:15" ht="12" customHeight="1">
      <c r="A39" s="155" t="s">
        <v>192</v>
      </c>
      <c r="B39" s="158">
        <v>7044</v>
      </c>
      <c r="C39" s="156">
        <v>7748</v>
      </c>
      <c r="D39" s="158">
        <v>7135</v>
      </c>
      <c r="E39" s="156">
        <v>7848</v>
      </c>
      <c r="F39" s="158">
        <v>10189</v>
      </c>
      <c r="G39" s="156">
        <v>11208</v>
      </c>
      <c r="H39" s="158">
        <v>10554</v>
      </c>
      <c r="I39" s="156">
        <v>11610</v>
      </c>
      <c r="J39" s="158">
        <v>12254</v>
      </c>
      <c r="K39" s="156">
        <v>13480</v>
      </c>
      <c r="L39" s="158">
        <v>13285</v>
      </c>
      <c r="M39" s="156">
        <v>14613</v>
      </c>
      <c r="N39" s="158">
        <v>16938</v>
      </c>
      <c r="O39" s="157">
        <v>18632</v>
      </c>
    </row>
    <row r="40" spans="1:15">
      <c r="A40" s="155" t="s">
        <v>195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7"/>
    </row>
    <row r="41" spans="1:15" ht="12" customHeight="1">
      <c r="A41" s="155" t="s">
        <v>180</v>
      </c>
      <c r="B41" s="156" t="s">
        <v>181</v>
      </c>
      <c r="C41" s="156" t="s">
        <v>181</v>
      </c>
      <c r="D41" s="156"/>
      <c r="E41" s="156" t="s">
        <v>14</v>
      </c>
      <c r="F41" s="156"/>
      <c r="G41" s="156" t="s">
        <v>15</v>
      </c>
      <c r="I41" s="156" t="s">
        <v>16</v>
      </c>
      <c r="K41" s="156" t="s">
        <v>17</v>
      </c>
      <c r="M41" s="156" t="s">
        <v>18</v>
      </c>
      <c r="O41" s="156" t="s">
        <v>182</v>
      </c>
    </row>
    <row r="42" spans="1:15" ht="12" customHeight="1">
      <c r="B42" s="155" t="s">
        <v>202</v>
      </c>
      <c r="C42" s="156" t="s">
        <v>203</v>
      </c>
      <c r="D42" s="156" t="s">
        <v>202</v>
      </c>
      <c r="E42" s="156" t="s">
        <v>203</v>
      </c>
      <c r="F42" s="156" t="s">
        <v>202</v>
      </c>
      <c r="G42" s="156" t="s">
        <v>203</v>
      </c>
      <c r="H42" s="156" t="s">
        <v>202</v>
      </c>
      <c r="I42" s="156" t="s">
        <v>203</v>
      </c>
      <c r="J42" s="156" t="s">
        <v>202</v>
      </c>
      <c r="K42" s="156" t="s">
        <v>203</v>
      </c>
      <c r="L42" s="156" t="s">
        <v>202</v>
      </c>
      <c r="M42" s="156" t="s">
        <v>203</v>
      </c>
      <c r="N42" s="156" t="s">
        <v>202</v>
      </c>
      <c r="O42" s="156" t="s">
        <v>203</v>
      </c>
    </row>
    <row r="43" spans="1:15" ht="12" customHeight="1">
      <c r="A43" s="155" t="s">
        <v>183</v>
      </c>
      <c r="F43" s="158">
        <v>12872</v>
      </c>
      <c r="G43" s="156">
        <v>14159</v>
      </c>
      <c r="H43" s="158">
        <v>13335</v>
      </c>
      <c r="I43" s="156">
        <v>14669</v>
      </c>
      <c r="J43" s="158">
        <v>14947</v>
      </c>
      <c r="K43" s="156">
        <v>16442</v>
      </c>
      <c r="L43" s="158">
        <v>16205</v>
      </c>
      <c r="M43" s="156">
        <v>17826</v>
      </c>
      <c r="N43" s="158">
        <v>20662</v>
      </c>
      <c r="O43" s="156">
        <v>22728</v>
      </c>
    </row>
    <row r="44" spans="1:15" ht="12" customHeight="1">
      <c r="A44" s="155" t="s">
        <v>184</v>
      </c>
      <c r="F44" s="158">
        <v>13480</v>
      </c>
      <c r="G44" s="156">
        <v>14828</v>
      </c>
      <c r="H44" s="158">
        <v>13964</v>
      </c>
      <c r="I44" s="156">
        <v>15361</v>
      </c>
      <c r="J44" s="158">
        <v>15653</v>
      </c>
      <c r="K44" s="156">
        <v>17218</v>
      </c>
      <c r="L44" s="158">
        <v>16971</v>
      </c>
      <c r="M44" s="156">
        <v>18668</v>
      </c>
      <c r="N44" s="158">
        <v>21637</v>
      </c>
      <c r="O44" s="156">
        <v>23801</v>
      </c>
    </row>
    <row r="45" spans="1:15" ht="12" customHeight="1">
      <c r="A45" s="155" t="s">
        <v>185</v>
      </c>
      <c r="F45" s="158">
        <v>14429</v>
      </c>
      <c r="G45" s="156">
        <v>15872</v>
      </c>
      <c r="H45" s="158">
        <v>14947</v>
      </c>
      <c r="I45" s="156">
        <v>16442</v>
      </c>
      <c r="J45" s="158">
        <v>16755</v>
      </c>
      <c r="K45" s="156">
        <v>18430</v>
      </c>
      <c r="L45" s="158">
        <v>18165</v>
      </c>
      <c r="M45" s="156">
        <v>19982</v>
      </c>
      <c r="N45" s="158">
        <v>23161</v>
      </c>
      <c r="O45" s="156">
        <v>25478</v>
      </c>
    </row>
    <row r="46" spans="1:15" ht="12" customHeight="1">
      <c r="A46" s="155" t="s">
        <v>186</v>
      </c>
      <c r="F46" s="158">
        <v>15063</v>
      </c>
      <c r="G46" s="156">
        <v>16569</v>
      </c>
      <c r="H46" s="158">
        <v>15604</v>
      </c>
      <c r="I46" s="156">
        <v>17164</v>
      </c>
      <c r="J46" s="158">
        <v>17489</v>
      </c>
      <c r="K46" s="156">
        <v>19238</v>
      </c>
      <c r="L46" s="158">
        <v>18962</v>
      </c>
      <c r="M46" s="156">
        <v>20858</v>
      </c>
      <c r="N46" s="158">
        <v>24176</v>
      </c>
      <c r="O46" s="156">
        <v>26593</v>
      </c>
    </row>
    <row r="47" spans="1:15" ht="12" customHeight="1">
      <c r="A47" s="155" t="s">
        <v>187</v>
      </c>
      <c r="F47" s="158">
        <v>16012</v>
      </c>
      <c r="G47" s="156">
        <v>17613</v>
      </c>
      <c r="H47" s="158">
        <v>16586</v>
      </c>
      <c r="I47" s="156">
        <v>18244</v>
      </c>
      <c r="J47" s="158">
        <v>18591</v>
      </c>
      <c r="K47" s="156">
        <v>20450</v>
      </c>
      <c r="L47" s="158">
        <v>20158</v>
      </c>
      <c r="M47" s="156">
        <v>22174</v>
      </c>
      <c r="N47" s="158">
        <v>25700</v>
      </c>
      <c r="O47" s="156">
        <v>28270</v>
      </c>
    </row>
    <row r="48" spans="1:15" ht="12" customHeight="1">
      <c r="A48" s="155" t="s">
        <v>188</v>
      </c>
      <c r="F48" s="158">
        <v>17613</v>
      </c>
      <c r="G48" s="156">
        <v>19374</v>
      </c>
      <c r="H48" s="158">
        <v>18245</v>
      </c>
      <c r="I48" s="156">
        <v>20070</v>
      </c>
      <c r="J48" s="158">
        <v>20683</v>
      </c>
      <c r="K48" s="156">
        <v>22751</v>
      </c>
      <c r="L48" s="158">
        <v>22425</v>
      </c>
      <c r="M48" s="156">
        <v>24668</v>
      </c>
      <c r="N48" s="158">
        <v>28591</v>
      </c>
      <c r="O48" s="156">
        <v>31451</v>
      </c>
    </row>
    <row r="49" spans="1:15" ht="12" customHeight="1">
      <c r="A49" s="155" t="s">
        <v>189</v>
      </c>
      <c r="F49" s="158">
        <v>19022</v>
      </c>
      <c r="G49" s="156">
        <v>20924</v>
      </c>
      <c r="H49" s="158">
        <v>19705</v>
      </c>
      <c r="I49" s="156">
        <v>21675</v>
      </c>
      <c r="J49" s="158">
        <v>22524</v>
      </c>
      <c r="K49" s="156">
        <v>24777</v>
      </c>
      <c r="L49" s="158">
        <v>24421</v>
      </c>
      <c r="M49" s="156">
        <v>26863</v>
      </c>
      <c r="N49" s="158">
        <v>31137</v>
      </c>
      <c r="O49" s="156">
        <v>34250</v>
      </c>
    </row>
    <row r="50" spans="1:15" ht="12" customHeight="1">
      <c r="A50" s="155" t="s">
        <v>190</v>
      </c>
      <c r="F50" s="158">
        <v>20174</v>
      </c>
      <c r="G50" s="156">
        <v>22192</v>
      </c>
      <c r="H50" s="158">
        <v>20899</v>
      </c>
      <c r="I50" s="156">
        <v>22989</v>
      </c>
      <c r="J50" s="158">
        <v>24029</v>
      </c>
      <c r="K50" s="156">
        <v>26432</v>
      </c>
      <c r="L50" s="158">
        <v>26053</v>
      </c>
      <c r="M50" s="156">
        <v>28658</v>
      </c>
      <c r="N50" s="158">
        <v>33217</v>
      </c>
      <c r="O50" s="156">
        <v>36539</v>
      </c>
    </row>
    <row r="51" spans="1:15" ht="12" customHeight="1">
      <c r="A51" s="155" t="s">
        <v>191</v>
      </c>
      <c r="F51" s="158">
        <v>21135</v>
      </c>
      <c r="G51" s="156">
        <v>23248</v>
      </c>
      <c r="H51" s="158">
        <v>21894</v>
      </c>
      <c r="I51" s="156">
        <v>24083</v>
      </c>
      <c r="J51" s="158">
        <v>25286</v>
      </c>
      <c r="K51" s="156">
        <v>27814</v>
      </c>
      <c r="L51" s="158">
        <v>27413</v>
      </c>
      <c r="M51" s="156">
        <v>30154</v>
      </c>
      <c r="N51" s="158">
        <v>34953</v>
      </c>
      <c r="O51" s="156">
        <v>38448</v>
      </c>
    </row>
    <row r="52" spans="1:15" ht="12" customHeight="1">
      <c r="A52" s="159" t="s">
        <v>192</v>
      </c>
      <c r="F52" s="160">
        <v>22415</v>
      </c>
      <c r="G52" s="161">
        <v>24657</v>
      </c>
      <c r="H52" s="160">
        <v>23220</v>
      </c>
      <c r="I52" s="161">
        <v>25542</v>
      </c>
      <c r="J52" s="160">
        <v>26958</v>
      </c>
      <c r="K52" s="161">
        <v>29654</v>
      </c>
      <c r="L52" s="160">
        <v>29228</v>
      </c>
      <c r="M52" s="161">
        <v>32151</v>
      </c>
      <c r="N52" s="160">
        <v>37265</v>
      </c>
      <c r="O52" s="161">
        <v>40992</v>
      </c>
    </row>
    <row r="53" spans="1:15" ht="14.25">
      <c r="A53" s="162" t="s">
        <v>196</v>
      </c>
    </row>
    <row r="54" spans="1:15">
      <c r="A54" s="151" t="s">
        <v>197</v>
      </c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3"/>
    </row>
    <row r="55" spans="1:15" ht="12" customHeight="1">
      <c r="A55" s="155" t="s">
        <v>180</v>
      </c>
      <c r="B55" s="156" t="s">
        <v>181</v>
      </c>
      <c r="C55" s="156" t="s">
        <v>181</v>
      </c>
      <c r="D55" s="156"/>
      <c r="E55" s="156" t="s">
        <v>14</v>
      </c>
      <c r="F55" s="156"/>
      <c r="G55" s="156" t="s">
        <v>15</v>
      </c>
      <c r="I55" s="156" t="s">
        <v>16</v>
      </c>
      <c r="K55" s="156" t="s">
        <v>17</v>
      </c>
      <c r="M55" s="156" t="s">
        <v>18</v>
      </c>
      <c r="O55" s="156" t="s">
        <v>182</v>
      </c>
    </row>
    <row r="56" spans="1:15" ht="12" customHeight="1">
      <c r="B56" s="155" t="s">
        <v>202</v>
      </c>
      <c r="C56" s="156" t="s">
        <v>203</v>
      </c>
      <c r="D56" s="156" t="s">
        <v>202</v>
      </c>
      <c r="E56" s="156" t="s">
        <v>203</v>
      </c>
      <c r="F56" s="156" t="s">
        <v>202</v>
      </c>
      <c r="G56" s="156" t="s">
        <v>203</v>
      </c>
      <c r="H56" s="156" t="s">
        <v>202</v>
      </c>
      <c r="I56" s="156" t="s">
        <v>203</v>
      </c>
      <c r="J56" s="156" t="s">
        <v>202</v>
      </c>
      <c r="K56" s="156" t="s">
        <v>203</v>
      </c>
      <c r="L56" s="156" t="s">
        <v>202</v>
      </c>
      <c r="M56" s="156" t="s">
        <v>203</v>
      </c>
      <c r="N56" s="156" t="s">
        <v>202</v>
      </c>
      <c r="O56" s="156" t="s">
        <v>203</v>
      </c>
    </row>
    <row r="57" spans="1:15" ht="12" customHeight="1">
      <c r="A57" s="155" t="s">
        <v>183</v>
      </c>
      <c r="B57" s="158">
        <v>16781</v>
      </c>
      <c r="C57" s="156">
        <v>18459</v>
      </c>
      <c r="D57" s="158">
        <v>16995</v>
      </c>
      <c r="E57" s="156">
        <v>18695</v>
      </c>
      <c r="F57" s="158">
        <v>23404</v>
      </c>
      <c r="G57" s="156">
        <v>25744</v>
      </c>
      <c r="H57" s="158">
        <v>24245</v>
      </c>
      <c r="I57" s="156">
        <v>26670</v>
      </c>
      <c r="J57" s="158">
        <v>27177</v>
      </c>
      <c r="K57" s="156">
        <v>29895</v>
      </c>
      <c r="L57" s="158">
        <v>29464</v>
      </c>
      <c r="M57" s="156">
        <v>32410</v>
      </c>
      <c r="N57" s="158">
        <v>37568</v>
      </c>
      <c r="O57" s="157">
        <v>41325</v>
      </c>
    </row>
    <row r="58" spans="1:15" ht="12" customHeight="1">
      <c r="A58" s="155" t="s">
        <v>184</v>
      </c>
      <c r="B58" s="158">
        <v>17572</v>
      </c>
      <c r="C58" s="156">
        <v>19329</v>
      </c>
      <c r="D58" s="158">
        <v>17798</v>
      </c>
      <c r="E58" s="156">
        <v>19578</v>
      </c>
      <c r="F58" s="158">
        <v>24509</v>
      </c>
      <c r="G58" s="156">
        <v>26960</v>
      </c>
      <c r="H58" s="158">
        <v>25390</v>
      </c>
      <c r="I58" s="156">
        <v>27929</v>
      </c>
      <c r="J58" s="158">
        <v>28460</v>
      </c>
      <c r="K58" s="156">
        <v>31306</v>
      </c>
      <c r="L58" s="158">
        <v>30855</v>
      </c>
      <c r="M58" s="156">
        <v>33941</v>
      </c>
      <c r="N58" s="158">
        <v>39341</v>
      </c>
      <c r="O58" s="157">
        <v>43275</v>
      </c>
    </row>
    <row r="59" spans="1:15" ht="12" customHeight="1">
      <c r="A59" s="155" t="s">
        <v>185</v>
      </c>
      <c r="B59" s="158">
        <v>18809</v>
      </c>
      <c r="C59" s="156">
        <v>20690</v>
      </c>
      <c r="D59" s="158">
        <v>19051</v>
      </c>
      <c r="E59" s="156">
        <v>20956</v>
      </c>
      <c r="F59" s="158">
        <v>26235</v>
      </c>
      <c r="G59" s="156">
        <v>28859</v>
      </c>
      <c r="H59" s="158">
        <v>27177</v>
      </c>
      <c r="I59" s="156">
        <v>29895</v>
      </c>
      <c r="J59" s="158">
        <v>30464</v>
      </c>
      <c r="K59" s="156">
        <v>33510</v>
      </c>
      <c r="L59" s="158">
        <v>33027</v>
      </c>
      <c r="M59" s="156">
        <v>36330</v>
      </c>
      <c r="N59" s="158">
        <v>42110</v>
      </c>
      <c r="O59" s="157">
        <v>46321</v>
      </c>
    </row>
    <row r="60" spans="1:15" ht="12" customHeight="1">
      <c r="A60" s="155" t="s">
        <v>186</v>
      </c>
      <c r="B60" s="158">
        <v>19635</v>
      </c>
      <c r="C60" s="156">
        <v>21599</v>
      </c>
      <c r="D60" s="158">
        <v>19887</v>
      </c>
      <c r="E60" s="156">
        <v>21876</v>
      </c>
      <c r="F60" s="158">
        <v>27385</v>
      </c>
      <c r="G60" s="156">
        <v>30124</v>
      </c>
      <c r="H60" s="158">
        <v>28370</v>
      </c>
      <c r="I60" s="156">
        <v>31207</v>
      </c>
      <c r="J60" s="158">
        <v>31800</v>
      </c>
      <c r="K60" s="156">
        <v>34980</v>
      </c>
      <c r="L60" s="158">
        <v>34475</v>
      </c>
      <c r="M60" s="156">
        <v>37923</v>
      </c>
      <c r="N60" s="158">
        <v>43957</v>
      </c>
      <c r="O60" s="157">
        <v>48353</v>
      </c>
    </row>
    <row r="61" spans="1:15" ht="12" customHeight="1">
      <c r="A61" s="155" t="s">
        <v>187</v>
      </c>
      <c r="B61" s="158">
        <v>20871</v>
      </c>
      <c r="C61" s="156">
        <v>22958</v>
      </c>
      <c r="D61" s="158">
        <v>21141</v>
      </c>
      <c r="E61" s="156">
        <v>23255</v>
      </c>
      <c r="F61" s="158">
        <v>29111</v>
      </c>
      <c r="G61" s="156">
        <v>32022</v>
      </c>
      <c r="H61" s="158">
        <v>30157</v>
      </c>
      <c r="I61" s="156">
        <v>33173</v>
      </c>
      <c r="J61" s="158">
        <v>33804</v>
      </c>
      <c r="K61" s="156">
        <v>37184</v>
      </c>
      <c r="L61" s="158">
        <v>36649</v>
      </c>
      <c r="M61" s="156">
        <v>40314</v>
      </c>
      <c r="N61" s="158">
        <v>46728</v>
      </c>
      <c r="O61" s="157">
        <v>51401</v>
      </c>
    </row>
    <row r="62" spans="1:15" ht="12" customHeight="1">
      <c r="A62" s="155" t="s">
        <v>188</v>
      </c>
      <c r="B62" s="158">
        <v>22698</v>
      </c>
      <c r="C62" s="156">
        <v>24968</v>
      </c>
      <c r="D62" s="158">
        <v>22991</v>
      </c>
      <c r="E62" s="156">
        <v>25290</v>
      </c>
      <c r="F62" s="158">
        <v>32022</v>
      </c>
      <c r="G62" s="156">
        <v>35224</v>
      </c>
      <c r="H62" s="158">
        <v>33173</v>
      </c>
      <c r="I62" s="156">
        <v>36490</v>
      </c>
      <c r="J62" s="158">
        <v>37607</v>
      </c>
      <c r="K62" s="156">
        <v>41368</v>
      </c>
      <c r="L62" s="158">
        <v>40773</v>
      </c>
      <c r="M62" s="156">
        <v>44850</v>
      </c>
      <c r="N62" s="158">
        <v>51984</v>
      </c>
      <c r="O62" s="157">
        <v>57182</v>
      </c>
    </row>
    <row r="63" spans="1:15" ht="12" customHeight="1">
      <c r="A63" s="155" t="s">
        <v>189</v>
      </c>
      <c r="B63" s="158">
        <v>24306</v>
      </c>
      <c r="C63" s="156">
        <v>26737</v>
      </c>
      <c r="D63" s="158">
        <v>24619</v>
      </c>
      <c r="E63" s="156">
        <v>27081</v>
      </c>
      <c r="F63" s="158">
        <v>34584</v>
      </c>
      <c r="G63" s="156">
        <v>38042</v>
      </c>
      <c r="H63" s="158">
        <v>35825</v>
      </c>
      <c r="I63" s="156">
        <v>39408</v>
      </c>
      <c r="J63" s="158">
        <v>40953</v>
      </c>
      <c r="K63" s="156">
        <v>45048</v>
      </c>
      <c r="L63" s="158">
        <v>44400</v>
      </c>
      <c r="M63" s="156">
        <v>48840</v>
      </c>
      <c r="N63" s="158">
        <v>56611</v>
      </c>
      <c r="O63" s="157">
        <v>62272</v>
      </c>
    </row>
    <row r="64" spans="1:15" ht="12" customHeight="1">
      <c r="A64" s="155" t="s">
        <v>190</v>
      </c>
      <c r="B64" s="158">
        <v>25620</v>
      </c>
      <c r="C64" s="156">
        <v>28182</v>
      </c>
      <c r="D64" s="158">
        <v>25950</v>
      </c>
      <c r="E64" s="156">
        <v>28545</v>
      </c>
      <c r="F64" s="158">
        <v>36680</v>
      </c>
      <c r="G64" s="156">
        <v>40348</v>
      </c>
      <c r="H64" s="158">
        <v>37997</v>
      </c>
      <c r="I64" s="156">
        <v>41797</v>
      </c>
      <c r="J64" s="158">
        <v>43692</v>
      </c>
      <c r="K64" s="156">
        <v>48061</v>
      </c>
      <c r="L64" s="158">
        <v>47370</v>
      </c>
      <c r="M64" s="156">
        <v>52107</v>
      </c>
      <c r="N64" s="158">
        <v>60396</v>
      </c>
      <c r="O64" s="157">
        <v>66436</v>
      </c>
    </row>
    <row r="65" spans="1:15" ht="12" customHeight="1">
      <c r="A65" s="155" t="s">
        <v>191</v>
      </c>
      <c r="B65" s="158">
        <v>26716</v>
      </c>
      <c r="C65" s="156">
        <v>29388</v>
      </c>
      <c r="D65" s="158">
        <v>27060</v>
      </c>
      <c r="E65" s="156">
        <v>29766</v>
      </c>
      <c r="F65" s="158">
        <v>38427</v>
      </c>
      <c r="G65" s="156">
        <v>42270</v>
      </c>
      <c r="H65" s="158">
        <v>39807</v>
      </c>
      <c r="I65" s="156">
        <v>43788</v>
      </c>
      <c r="J65" s="158">
        <v>45973</v>
      </c>
      <c r="K65" s="156">
        <v>50570</v>
      </c>
      <c r="L65" s="158">
        <v>49843</v>
      </c>
      <c r="M65" s="156">
        <v>54827</v>
      </c>
      <c r="N65" s="158">
        <v>63549</v>
      </c>
      <c r="O65" s="157">
        <v>69904</v>
      </c>
    </row>
    <row r="66" spans="1:15" ht="12" customHeight="1">
      <c r="A66" s="155" t="s">
        <v>192</v>
      </c>
      <c r="B66" s="158">
        <v>28177</v>
      </c>
      <c r="C66" s="156">
        <v>30995</v>
      </c>
      <c r="D66" s="158">
        <v>28541</v>
      </c>
      <c r="E66" s="156">
        <v>31395</v>
      </c>
      <c r="F66" s="158">
        <v>40756</v>
      </c>
      <c r="G66" s="156">
        <v>44832</v>
      </c>
      <c r="H66" s="158">
        <v>42219</v>
      </c>
      <c r="I66" s="156">
        <v>46441</v>
      </c>
      <c r="J66" s="158">
        <v>49016</v>
      </c>
      <c r="K66" s="156">
        <v>53918</v>
      </c>
      <c r="L66" s="158">
        <v>53142</v>
      </c>
      <c r="M66" s="156">
        <v>58456</v>
      </c>
      <c r="N66" s="158">
        <v>67755</v>
      </c>
      <c r="O66" s="157">
        <v>74531</v>
      </c>
    </row>
    <row r="67" spans="1:15">
      <c r="A67" s="155" t="s">
        <v>198</v>
      </c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7"/>
    </row>
    <row r="68" spans="1:15" ht="12" customHeight="1">
      <c r="A68" s="155" t="s">
        <v>180</v>
      </c>
      <c r="B68" s="156" t="s">
        <v>181</v>
      </c>
      <c r="C68" s="156" t="s">
        <v>181</v>
      </c>
      <c r="D68" s="156"/>
      <c r="E68" s="156" t="s">
        <v>14</v>
      </c>
      <c r="F68" s="156"/>
      <c r="G68" s="156" t="s">
        <v>15</v>
      </c>
      <c r="I68" s="156" t="s">
        <v>16</v>
      </c>
      <c r="K68" s="156" t="s">
        <v>17</v>
      </c>
      <c r="M68" s="156" t="s">
        <v>18</v>
      </c>
      <c r="O68" s="156" t="s">
        <v>182</v>
      </c>
    </row>
    <row r="69" spans="1:15" ht="12" customHeight="1">
      <c r="B69" s="155" t="s">
        <v>202</v>
      </c>
      <c r="C69" s="156" t="s">
        <v>203</v>
      </c>
      <c r="D69" s="156" t="s">
        <v>202</v>
      </c>
      <c r="E69" s="156" t="s">
        <v>203</v>
      </c>
      <c r="F69" s="156" t="s">
        <v>202</v>
      </c>
      <c r="G69" s="156" t="s">
        <v>203</v>
      </c>
      <c r="H69" s="156" t="s">
        <v>202</v>
      </c>
      <c r="I69" s="156" t="s">
        <v>203</v>
      </c>
      <c r="J69" s="156" t="s">
        <v>202</v>
      </c>
      <c r="K69" s="156" t="s">
        <v>203</v>
      </c>
      <c r="L69" s="156" t="s">
        <v>202</v>
      </c>
      <c r="M69" s="156" t="s">
        <v>203</v>
      </c>
      <c r="N69" s="156" t="s">
        <v>202</v>
      </c>
      <c r="O69" s="156" t="s">
        <v>203</v>
      </c>
    </row>
    <row r="70" spans="1:15" ht="12" customHeight="1">
      <c r="A70" s="155" t="s">
        <v>183</v>
      </c>
      <c r="B70" s="158">
        <v>6712</v>
      </c>
      <c r="C70" s="156">
        <v>7383</v>
      </c>
      <c r="D70" s="158">
        <v>6798</v>
      </c>
      <c r="E70" s="156">
        <v>7478</v>
      </c>
      <c r="F70" s="158">
        <v>9361</v>
      </c>
      <c r="G70" s="156">
        <v>10297</v>
      </c>
      <c r="H70" s="158">
        <v>9698</v>
      </c>
      <c r="I70" s="156">
        <v>10668</v>
      </c>
      <c r="J70" s="158">
        <v>10871</v>
      </c>
      <c r="K70" s="156">
        <v>11958</v>
      </c>
      <c r="L70" s="158">
        <v>11786</v>
      </c>
      <c r="M70" s="156">
        <v>12965</v>
      </c>
      <c r="N70" s="158">
        <v>15027</v>
      </c>
      <c r="O70" s="157">
        <v>16530</v>
      </c>
    </row>
    <row r="71" spans="1:15" ht="12" customHeight="1">
      <c r="A71" s="155" t="s">
        <v>184</v>
      </c>
      <c r="B71" s="158">
        <v>7029</v>
      </c>
      <c r="C71" s="156">
        <v>7732</v>
      </c>
      <c r="D71" s="158">
        <v>7119</v>
      </c>
      <c r="E71" s="156">
        <v>7831</v>
      </c>
      <c r="F71" s="158">
        <v>9804</v>
      </c>
      <c r="G71" s="156">
        <v>10784</v>
      </c>
      <c r="H71" s="158">
        <v>10156</v>
      </c>
      <c r="I71" s="156">
        <v>11172</v>
      </c>
      <c r="J71" s="158">
        <v>11383</v>
      </c>
      <c r="K71" s="156">
        <v>12521</v>
      </c>
      <c r="L71" s="158">
        <v>12342</v>
      </c>
      <c r="M71" s="156">
        <v>13576</v>
      </c>
      <c r="N71" s="158">
        <v>15736</v>
      </c>
      <c r="O71" s="157">
        <v>17310</v>
      </c>
    </row>
    <row r="72" spans="1:15" ht="12" customHeight="1">
      <c r="A72" s="155" t="s">
        <v>185</v>
      </c>
      <c r="B72" s="158">
        <v>7523</v>
      </c>
      <c r="C72" s="156">
        <v>8275</v>
      </c>
      <c r="D72" s="158">
        <v>7621</v>
      </c>
      <c r="E72" s="156">
        <v>8383</v>
      </c>
      <c r="F72" s="158">
        <v>10494</v>
      </c>
      <c r="G72" s="156">
        <v>11543</v>
      </c>
      <c r="H72" s="158">
        <v>10871</v>
      </c>
      <c r="I72" s="156">
        <v>11958</v>
      </c>
      <c r="J72" s="158">
        <v>12186</v>
      </c>
      <c r="K72" s="156">
        <v>13405</v>
      </c>
      <c r="L72" s="158">
        <v>13210</v>
      </c>
      <c r="M72" s="156">
        <v>14531</v>
      </c>
      <c r="N72" s="158">
        <v>16844</v>
      </c>
      <c r="O72" s="157">
        <v>18528</v>
      </c>
    </row>
    <row r="73" spans="1:15" ht="12" customHeight="1">
      <c r="A73" s="155" t="s">
        <v>186</v>
      </c>
      <c r="B73" s="158">
        <v>7853</v>
      </c>
      <c r="C73" s="156">
        <v>8638</v>
      </c>
      <c r="D73" s="158">
        <v>7954</v>
      </c>
      <c r="E73" s="156">
        <v>8749</v>
      </c>
      <c r="F73" s="158">
        <v>10954</v>
      </c>
      <c r="G73" s="156">
        <v>12049</v>
      </c>
      <c r="H73" s="158">
        <v>11347</v>
      </c>
      <c r="I73" s="156">
        <v>12482</v>
      </c>
      <c r="J73" s="158">
        <v>12719</v>
      </c>
      <c r="K73" s="156">
        <v>13991</v>
      </c>
      <c r="L73" s="158">
        <v>13790</v>
      </c>
      <c r="M73" s="156">
        <v>15169</v>
      </c>
      <c r="N73" s="158">
        <v>17582</v>
      </c>
      <c r="O73" s="157">
        <v>19340</v>
      </c>
    </row>
    <row r="74" spans="1:15" ht="12" customHeight="1">
      <c r="A74" s="155" t="s">
        <v>187</v>
      </c>
      <c r="B74" s="158">
        <v>8349</v>
      </c>
      <c r="C74" s="156">
        <v>9184</v>
      </c>
      <c r="D74" s="158">
        <v>8456</v>
      </c>
      <c r="E74" s="156">
        <v>9302</v>
      </c>
      <c r="F74" s="158">
        <v>11645</v>
      </c>
      <c r="G74" s="156">
        <v>12810</v>
      </c>
      <c r="H74" s="158">
        <v>12063</v>
      </c>
      <c r="I74" s="156">
        <v>13269</v>
      </c>
      <c r="J74" s="158">
        <v>13522</v>
      </c>
      <c r="K74" s="156">
        <v>14874</v>
      </c>
      <c r="L74" s="158">
        <v>14660</v>
      </c>
      <c r="M74" s="156">
        <v>16126</v>
      </c>
      <c r="N74" s="158">
        <v>18690</v>
      </c>
      <c r="O74" s="157">
        <v>20559</v>
      </c>
    </row>
    <row r="75" spans="1:15" ht="12" customHeight="1">
      <c r="A75" s="155" t="s">
        <v>188</v>
      </c>
      <c r="B75" s="158">
        <v>9079</v>
      </c>
      <c r="C75" s="156">
        <v>9987</v>
      </c>
      <c r="D75" s="158">
        <v>9196</v>
      </c>
      <c r="E75" s="156">
        <v>10116</v>
      </c>
      <c r="F75" s="158">
        <v>12809</v>
      </c>
      <c r="G75" s="156">
        <v>14090</v>
      </c>
      <c r="H75" s="158">
        <v>13269</v>
      </c>
      <c r="I75" s="156">
        <v>14596</v>
      </c>
      <c r="J75" s="158">
        <v>15043</v>
      </c>
      <c r="K75" s="156">
        <v>16547</v>
      </c>
      <c r="L75" s="158">
        <v>16309</v>
      </c>
      <c r="M75" s="156">
        <v>17940</v>
      </c>
      <c r="N75" s="158">
        <v>20793</v>
      </c>
      <c r="O75" s="157">
        <v>22872</v>
      </c>
    </row>
    <row r="76" spans="1:15" ht="12" customHeight="1">
      <c r="A76" s="155" t="s">
        <v>189</v>
      </c>
      <c r="B76" s="158">
        <v>9722</v>
      </c>
      <c r="C76" s="156">
        <v>10694</v>
      </c>
      <c r="D76" s="158">
        <v>9847</v>
      </c>
      <c r="E76" s="156">
        <v>10832</v>
      </c>
      <c r="F76" s="158">
        <v>13834</v>
      </c>
      <c r="G76" s="156">
        <v>15217</v>
      </c>
      <c r="H76" s="158">
        <v>14330</v>
      </c>
      <c r="I76" s="156">
        <v>15763</v>
      </c>
      <c r="J76" s="158">
        <v>16381</v>
      </c>
      <c r="K76" s="156">
        <v>18019</v>
      </c>
      <c r="L76" s="158">
        <v>17761</v>
      </c>
      <c r="M76" s="156">
        <v>19537</v>
      </c>
      <c r="N76" s="158">
        <v>22645</v>
      </c>
      <c r="O76" s="157">
        <v>24910</v>
      </c>
    </row>
    <row r="77" spans="1:15" ht="12" customHeight="1">
      <c r="A77" s="155" t="s">
        <v>190</v>
      </c>
      <c r="B77" s="158">
        <v>10247</v>
      </c>
      <c r="C77" s="156">
        <v>11272</v>
      </c>
      <c r="D77" s="158">
        <v>10380</v>
      </c>
      <c r="E77" s="156">
        <v>11418</v>
      </c>
      <c r="F77" s="158">
        <v>14673</v>
      </c>
      <c r="G77" s="156">
        <v>16140</v>
      </c>
      <c r="H77" s="158">
        <v>15199</v>
      </c>
      <c r="I77" s="156">
        <v>16719</v>
      </c>
      <c r="J77" s="158">
        <v>17476</v>
      </c>
      <c r="K77" s="156">
        <v>19224</v>
      </c>
      <c r="L77" s="158">
        <v>18947</v>
      </c>
      <c r="M77" s="156">
        <v>20842</v>
      </c>
      <c r="N77" s="158">
        <v>24158</v>
      </c>
      <c r="O77" s="157">
        <v>26574</v>
      </c>
    </row>
    <row r="78" spans="1:15" ht="12" customHeight="1">
      <c r="A78" s="155" t="s">
        <v>191</v>
      </c>
      <c r="B78" s="158">
        <v>10686</v>
      </c>
      <c r="C78" s="156">
        <v>11755</v>
      </c>
      <c r="D78" s="158">
        <v>10824</v>
      </c>
      <c r="E78" s="156">
        <v>11906</v>
      </c>
      <c r="F78" s="158">
        <v>15372</v>
      </c>
      <c r="G78" s="156">
        <v>16909</v>
      </c>
      <c r="H78" s="158">
        <v>15923</v>
      </c>
      <c r="I78" s="156">
        <v>17515</v>
      </c>
      <c r="J78" s="158">
        <v>18390</v>
      </c>
      <c r="K78" s="156">
        <v>20229</v>
      </c>
      <c r="L78" s="158">
        <v>19937</v>
      </c>
      <c r="M78" s="156">
        <v>21931</v>
      </c>
      <c r="N78" s="158">
        <v>25421</v>
      </c>
      <c r="O78" s="157">
        <v>27963</v>
      </c>
    </row>
    <row r="79" spans="1:15" ht="12" customHeight="1">
      <c r="A79" s="159" t="s">
        <v>192</v>
      </c>
      <c r="B79" s="160">
        <v>11271</v>
      </c>
      <c r="C79" s="161">
        <v>12398</v>
      </c>
      <c r="D79" s="160">
        <v>11416</v>
      </c>
      <c r="E79" s="161">
        <v>12558</v>
      </c>
      <c r="F79" s="160">
        <v>16303</v>
      </c>
      <c r="G79" s="161">
        <v>17933</v>
      </c>
      <c r="H79" s="160">
        <v>16888</v>
      </c>
      <c r="I79" s="161">
        <v>18577</v>
      </c>
      <c r="J79" s="160">
        <v>19605</v>
      </c>
      <c r="K79" s="161">
        <v>21566</v>
      </c>
      <c r="L79" s="160">
        <v>21257</v>
      </c>
      <c r="M79" s="161">
        <v>23383</v>
      </c>
      <c r="N79" s="160">
        <v>27103</v>
      </c>
      <c r="O79" s="163">
        <v>29813</v>
      </c>
    </row>
    <row r="80" spans="1:15" ht="14.25">
      <c r="A80" s="162" t="s">
        <v>196</v>
      </c>
    </row>
    <row r="81" spans="1:15">
      <c r="A81" s="151" t="s">
        <v>199</v>
      </c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3"/>
    </row>
    <row r="82" spans="1:15" ht="12" customHeight="1">
      <c r="A82" s="155" t="s">
        <v>180</v>
      </c>
      <c r="B82" s="156" t="s">
        <v>181</v>
      </c>
      <c r="C82" s="156" t="s">
        <v>181</v>
      </c>
      <c r="D82" s="156"/>
      <c r="E82" s="156" t="s">
        <v>14</v>
      </c>
      <c r="F82" s="156"/>
      <c r="G82" s="156" t="s">
        <v>15</v>
      </c>
      <c r="I82" s="156" t="s">
        <v>16</v>
      </c>
      <c r="K82" s="156" t="s">
        <v>17</v>
      </c>
      <c r="M82" s="156" t="s">
        <v>18</v>
      </c>
      <c r="O82" s="156" t="s">
        <v>182</v>
      </c>
    </row>
    <row r="83" spans="1:15" ht="12" customHeight="1">
      <c r="B83" s="155" t="s">
        <v>202</v>
      </c>
      <c r="C83" s="156" t="s">
        <v>203</v>
      </c>
      <c r="D83" s="156" t="s">
        <v>202</v>
      </c>
      <c r="E83" s="156" t="s">
        <v>203</v>
      </c>
      <c r="F83" s="156" t="s">
        <v>202</v>
      </c>
      <c r="G83" s="156" t="s">
        <v>203</v>
      </c>
      <c r="H83" s="156" t="s">
        <v>202</v>
      </c>
      <c r="I83" s="156" t="s">
        <v>203</v>
      </c>
      <c r="J83" s="156" t="s">
        <v>202</v>
      </c>
      <c r="K83" s="156" t="s">
        <v>203</v>
      </c>
      <c r="L83" s="156" t="s">
        <v>202</v>
      </c>
      <c r="M83" s="156" t="s">
        <v>203</v>
      </c>
      <c r="N83" s="156" t="s">
        <v>202</v>
      </c>
      <c r="O83" s="156" t="s">
        <v>203</v>
      </c>
    </row>
    <row r="84" spans="1:15" ht="12" customHeight="1">
      <c r="A84" s="155" t="s">
        <v>183</v>
      </c>
      <c r="B84" s="158">
        <v>4195</v>
      </c>
      <c r="C84" s="156">
        <v>4615</v>
      </c>
      <c r="D84" s="158">
        <v>4248</v>
      </c>
      <c r="E84" s="156">
        <v>4673</v>
      </c>
      <c r="F84" s="158">
        <v>5851</v>
      </c>
      <c r="G84" s="156">
        <v>6436</v>
      </c>
      <c r="H84" s="158">
        <v>6062</v>
      </c>
      <c r="I84" s="156">
        <v>6668</v>
      </c>
      <c r="J84" s="158">
        <v>6795</v>
      </c>
      <c r="K84" s="156">
        <v>7475</v>
      </c>
      <c r="L84" s="158">
        <v>7366</v>
      </c>
      <c r="M84" s="156">
        <v>8103</v>
      </c>
      <c r="N84" s="158">
        <v>9392</v>
      </c>
      <c r="O84" s="157">
        <v>10331</v>
      </c>
    </row>
    <row r="85" spans="1:15" ht="12" customHeight="1">
      <c r="A85" s="155" t="s">
        <v>184</v>
      </c>
      <c r="B85" s="158">
        <v>4393</v>
      </c>
      <c r="C85" s="156">
        <v>4832</v>
      </c>
      <c r="D85" s="158">
        <v>4450</v>
      </c>
      <c r="E85" s="156">
        <v>4895</v>
      </c>
      <c r="F85" s="158">
        <v>6127</v>
      </c>
      <c r="G85" s="156">
        <v>6740</v>
      </c>
      <c r="H85" s="158">
        <v>6348</v>
      </c>
      <c r="I85" s="156">
        <v>6983</v>
      </c>
      <c r="J85" s="158">
        <v>7115</v>
      </c>
      <c r="K85" s="156">
        <v>7827</v>
      </c>
      <c r="L85" s="158">
        <v>7713</v>
      </c>
      <c r="M85" s="156">
        <v>8484</v>
      </c>
      <c r="N85" s="158">
        <v>9836</v>
      </c>
      <c r="O85" s="157">
        <v>10820</v>
      </c>
    </row>
    <row r="86" spans="1:15" ht="12" customHeight="1">
      <c r="A86" s="155" t="s">
        <v>185</v>
      </c>
      <c r="B86" s="158">
        <v>4702</v>
      </c>
      <c r="C86" s="156">
        <v>5172</v>
      </c>
      <c r="D86" s="158">
        <v>4764</v>
      </c>
      <c r="E86" s="156">
        <v>5240</v>
      </c>
      <c r="F86" s="158">
        <v>6560</v>
      </c>
      <c r="G86" s="156">
        <v>7216</v>
      </c>
      <c r="H86" s="158">
        <v>6795</v>
      </c>
      <c r="I86" s="156">
        <v>7475</v>
      </c>
      <c r="J86" s="158">
        <v>7616</v>
      </c>
      <c r="K86" s="156">
        <v>8378</v>
      </c>
      <c r="L86" s="158">
        <v>8256</v>
      </c>
      <c r="M86" s="156">
        <v>9082</v>
      </c>
      <c r="N86" s="158">
        <v>10528</v>
      </c>
      <c r="O86" s="157">
        <v>11581</v>
      </c>
    </row>
    <row r="87" spans="1:15" ht="12" customHeight="1">
      <c r="A87" s="155" t="s">
        <v>186</v>
      </c>
      <c r="B87" s="158">
        <v>4908</v>
      </c>
      <c r="C87" s="156">
        <v>5399</v>
      </c>
      <c r="D87" s="158">
        <v>4972</v>
      </c>
      <c r="E87" s="156">
        <v>5469</v>
      </c>
      <c r="F87" s="158">
        <v>6847</v>
      </c>
      <c r="G87" s="156">
        <v>7532</v>
      </c>
      <c r="H87" s="158">
        <v>7093</v>
      </c>
      <c r="I87" s="156">
        <v>7802</v>
      </c>
      <c r="J87" s="158">
        <v>7951</v>
      </c>
      <c r="K87" s="156">
        <v>8746</v>
      </c>
      <c r="L87" s="158">
        <v>8619</v>
      </c>
      <c r="M87" s="156">
        <v>9481</v>
      </c>
      <c r="N87" s="158">
        <v>10990</v>
      </c>
      <c r="O87" s="157">
        <v>12089</v>
      </c>
    </row>
    <row r="88" spans="1:15" ht="12" customHeight="1">
      <c r="A88" s="155" t="s">
        <v>187</v>
      </c>
      <c r="B88" s="158">
        <v>5219</v>
      </c>
      <c r="C88" s="156">
        <v>5741</v>
      </c>
      <c r="D88" s="158">
        <v>5285</v>
      </c>
      <c r="E88" s="156">
        <v>5814</v>
      </c>
      <c r="F88" s="158">
        <v>7278</v>
      </c>
      <c r="G88" s="156">
        <v>8006</v>
      </c>
      <c r="H88" s="158">
        <v>7540</v>
      </c>
      <c r="I88" s="156">
        <v>8294</v>
      </c>
      <c r="J88" s="158">
        <v>8451</v>
      </c>
      <c r="K88" s="156">
        <v>9296</v>
      </c>
      <c r="L88" s="158">
        <v>9163</v>
      </c>
      <c r="M88" s="156">
        <v>10079</v>
      </c>
      <c r="N88" s="158">
        <v>11682</v>
      </c>
      <c r="O88" s="157">
        <v>12850</v>
      </c>
    </row>
    <row r="89" spans="1:15" ht="12" customHeight="1">
      <c r="A89" s="155" t="s">
        <v>188</v>
      </c>
      <c r="B89" s="158">
        <v>5674</v>
      </c>
      <c r="C89" s="156">
        <v>6241</v>
      </c>
      <c r="D89" s="158">
        <v>5749</v>
      </c>
      <c r="E89" s="156">
        <v>6324</v>
      </c>
      <c r="F89" s="158">
        <v>8006</v>
      </c>
      <c r="G89" s="156">
        <v>8807</v>
      </c>
      <c r="H89" s="158">
        <v>8294</v>
      </c>
      <c r="I89" s="156">
        <v>9123</v>
      </c>
      <c r="J89" s="158">
        <v>9402</v>
      </c>
      <c r="K89" s="156">
        <v>10342</v>
      </c>
      <c r="L89" s="158">
        <v>10194</v>
      </c>
      <c r="M89" s="156">
        <v>11213</v>
      </c>
      <c r="N89" s="158">
        <v>12995</v>
      </c>
      <c r="O89" s="157">
        <v>14295</v>
      </c>
    </row>
    <row r="90" spans="1:15" ht="12" customHeight="1">
      <c r="A90" s="155" t="s">
        <v>189</v>
      </c>
      <c r="B90" s="158">
        <v>6077</v>
      </c>
      <c r="C90" s="156">
        <v>6685</v>
      </c>
      <c r="D90" s="158">
        <v>6155</v>
      </c>
      <c r="E90" s="156">
        <v>6771</v>
      </c>
      <c r="F90" s="158">
        <v>8646</v>
      </c>
      <c r="G90" s="156">
        <v>9511</v>
      </c>
      <c r="H90" s="158">
        <v>8957</v>
      </c>
      <c r="I90" s="156">
        <v>9853</v>
      </c>
      <c r="J90" s="158">
        <v>10237</v>
      </c>
      <c r="K90" s="156">
        <v>11261</v>
      </c>
      <c r="L90" s="158">
        <v>11100</v>
      </c>
      <c r="M90" s="156">
        <v>12210</v>
      </c>
      <c r="N90" s="158">
        <v>14153</v>
      </c>
      <c r="O90" s="157">
        <v>15568</v>
      </c>
    </row>
    <row r="91" spans="1:15" ht="12" customHeight="1">
      <c r="A91" s="155" t="s">
        <v>190</v>
      </c>
      <c r="B91" s="158">
        <v>6405</v>
      </c>
      <c r="C91" s="156">
        <v>7046</v>
      </c>
      <c r="D91" s="158">
        <v>6488</v>
      </c>
      <c r="E91" s="156">
        <v>7137</v>
      </c>
      <c r="F91" s="158">
        <v>9170</v>
      </c>
      <c r="G91" s="156">
        <v>10087</v>
      </c>
      <c r="H91" s="158">
        <v>9500</v>
      </c>
      <c r="I91" s="156">
        <v>10450</v>
      </c>
      <c r="J91" s="158">
        <v>10923</v>
      </c>
      <c r="K91" s="156">
        <v>12015</v>
      </c>
      <c r="L91" s="158">
        <v>11842</v>
      </c>
      <c r="M91" s="156">
        <v>13026</v>
      </c>
      <c r="N91" s="158">
        <v>15099</v>
      </c>
      <c r="O91" s="157">
        <v>16609</v>
      </c>
    </row>
    <row r="92" spans="1:15" ht="12" customHeight="1">
      <c r="A92" s="155" t="s">
        <v>191</v>
      </c>
      <c r="B92" s="158">
        <v>6678</v>
      </c>
      <c r="C92" s="156">
        <v>7346</v>
      </c>
      <c r="D92" s="158">
        <v>6766</v>
      </c>
      <c r="E92" s="156">
        <v>7443</v>
      </c>
      <c r="F92" s="158">
        <v>9607</v>
      </c>
      <c r="G92" s="156">
        <v>10568</v>
      </c>
      <c r="H92" s="158">
        <v>9951</v>
      </c>
      <c r="I92" s="156">
        <v>10946</v>
      </c>
      <c r="J92" s="158">
        <v>11494</v>
      </c>
      <c r="K92" s="156">
        <v>12643</v>
      </c>
      <c r="L92" s="158">
        <v>12461</v>
      </c>
      <c r="M92" s="156">
        <v>13707</v>
      </c>
      <c r="N92" s="158">
        <v>15887</v>
      </c>
      <c r="O92" s="157">
        <v>17476</v>
      </c>
    </row>
    <row r="93" spans="1:15" ht="12" customHeight="1">
      <c r="A93" s="155" t="s">
        <v>192</v>
      </c>
      <c r="B93" s="158">
        <v>7044</v>
      </c>
      <c r="C93" s="156">
        <v>7748</v>
      </c>
      <c r="D93" s="158">
        <v>7135</v>
      </c>
      <c r="E93" s="156">
        <v>7849</v>
      </c>
      <c r="F93" s="158">
        <v>10189</v>
      </c>
      <c r="G93" s="156">
        <v>11208</v>
      </c>
      <c r="H93" s="158">
        <v>10554</v>
      </c>
      <c r="I93" s="156">
        <v>11609</v>
      </c>
      <c r="J93" s="158">
        <v>12254</v>
      </c>
      <c r="K93" s="156">
        <v>13479</v>
      </c>
      <c r="L93" s="158">
        <v>13285</v>
      </c>
      <c r="M93" s="156">
        <v>14614</v>
      </c>
      <c r="N93" s="158">
        <v>16938</v>
      </c>
      <c r="O93" s="157">
        <v>18632</v>
      </c>
    </row>
    <row r="94" spans="1:15">
      <c r="A94" s="155" t="s">
        <v>200</v>
      </c>
      <c r="B94" s="156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7"/>
    </row>
    <row r="95" spans="1:15" ht="12" customHeight="1">
      <c r="A95" s="155" t="s">
        <v>180</v>
      </c>
      <c r="B95" s="156" t="s">
        <v>181</v>
      </c>
      <c r="C95" s="156"/>
      <c r="D95" s="156" t="s">
        <v>14</v>
      </c>
      <c r="E95" s="156"/>
      <c r="F95" s="156" t="s">
        <v>15</v>
      </c>
      <c r="G95" s="156"/>
      <c r="H95" s="156" t="s">
        <v>16</v>
      </c>
      <c r="I95" s="156"/>
      <c r="J95" s="156" t="s">
        <v>17</v>
      </c>
      <c r="K95" s="156"/>
      <c r="L95" s="156" t="s">
        <v>18</v>
      </c>
      <c r="M95" s="156"/>
      <c r="N95" s="156" t="s">
        <v>182</v>
      </c>
      <c r="O95" s="157"/>
    </row>
    <row r="96" spans="1:15" ht="12" customHeight="1">
      <c r="A96" s="155" t="s">
        <v>202</v>
      </c>
      <c r="B96" s="156" t="s">
        <v>204</v>
      </c>
      <c r="C96" s="156" t="s">
        <v>203</v>
      </c>
      <c r="D96" s="156" t="s">
        <v>202</v>
      </c>
      <c r="E96" s="156" t="s">
        <v>203</v>
      </c>
      <c r="F96" s="156" t="s">
        <v>202</v>
      </c>
      <c r="G96" s="156" t="s">
        <v>203</v>
      </c>
      <c r="H96" s="156" t="s">
        <v>202</v>
      </c>
      <c r="I96" s="156" t="s">
        <v>203</v>
      </c>
      <c r="J96" s="156" t="s">
        <v>202</v>
      </c>
      <c r="K96" s="156" t="s">
        <v>203</v>
      </c>
      <c r="L96" s="156" t="s">
        <v>202</v>
      </c>
      <c r="M96" s="156" t="s">
        <v>203</v>
      </c>
      <c r="N96" s="156" t="s">
        <v>202</v>
      </c>
      <c r="O96" s="156" t="s">
        <v>203</v>
      </c>
    </row>
    <row r="97" spans="1:15" ht="12" customHeight="1">
      <c r="A97" s="155" t="s">
        <v>183</v>
      </c>
      <c r="B97" s="156"/>
      <c r="C97" s="158"/>
      <c r="D97" s="156"/>
      <c r="E97" s="156"/>
      <c r="F97" s="158">
        <v>12872</v>
      </c>
      <c r="G97" s="156">
        <v>14159</v>
      </c>
      <c r="H97" s="158">
        <v>13335</v>
      </c>
      <c r="I97" s="156">
        <v>14669</v>
      </c>
      <c r="J97" s="158">
        <v>14947</v>
      </c>
      <c r="K97" s="156">
        <v>16442</v>
      </c>
      <c r="L97" s="158">
        <v>16205</v>
      </c>
      <c r="M97" s="156">
        <v>17826</v>
      </c>
      <c r="N97" s="158">
        <v>20662</v>
      </c>
      <c r="O97" s="156">
        <v>22728</v>
      </c>
    </row>
    <row r="98" spans="1:15" ht="12" customHeight="1">
      <c r="A98" s="155" t="s">
        <v>184</v>
      </c>
      <c r="B98" s="156"/>
      <c r="C98" s="158"/>
      <c r="D98" s="156"/>
      <c r="E98" s="156"/>
      <c r="F98" s="158">
        <v>13480</v>
      </c>
      <c r="G98" s="156">
        <v>14828</v>
      </c>
      <c r="H98" s="158">
        <v>13964</v>
      </c>
      <c r="I98" s="156">
        <v>15360</v>
      </c>
      <c r="J98" s="158">
        <v>15653</v>
      </c>
      <c r="K98" s="156">
        <v>17218</v>
      </c>
      <c r="L98" s="158">
        <v>16971</v>
      </c>
      <c r="M98" s="156">
        <v>18668</v>
      </c>
      <c r="N98" s="158">
        <v>21637</v>
      </c>
      <c r="O98" s="156">
        <v>23801</v>
      </c>
    </row>
    <row r="99" spans="1:15" ht="12" customHeight="1">
      <c r="A99" s="155" t="s">
        <v>185</v>
      </c>
      <c r="B99" s="156"/>
      <c r="C99" s="158"/>
      <c r="D99" s="156"/>
      <c r="E99" s="156"/>
      <c r="F99" s="158">
        <v>14429</v>
      </c>
      <c r="G99" s="156">
        <v>15872</v>
      </c>
      <c r="H99" s="158">
        <v>14947</v>
      </c>
      <c r="I99" s="156">
        <v>16442</v>
      </c>
      <c r="J99" s="158">
        <v>16755</v>
      </c>
      <c r="K99" s="156">
        <v>18431</v>
      </c>
      <c r="L99" s="158">
        <v>18165</v>
      </c>
      <c r="M99" s="156">
        <v>19982</v>
      </c>
      <c r="N99" s="158">
        <v>23161</v>
      </c>
      <c r="O99" s="156">
        <v>25477</v>
      </c>
    </row>
    <row r="100" spans="1:15" ht="12" customHeight="1">
      <c r="A100" s="155" t="s">
        <v>186</v>
      </c>
      <c r="B100" s="156"/>
      <c r="C100" s="158"/>
      <c r="D100" s="156"/>
      <c r="E100" s="156"/>
      <c r="F100" s="158">
        <v>15063</v>
      </c>
      <c r="G100" s="156">
        <v>16569</v>
      </c>
      <c r="H100" s="158">
        <v>15604</v>
      </c>
      <c r="I100" s="156">
        <v>17164</v>
      </c>
      <c r="J100" s="158">
        <v>17489</v>
      </c>
      <c r="K100" s="156">
        <v>19238</v>
      </c>
      <c r="L100" s="158">
        <v>18962</v>
      </c>
      <c r="M100" s="156">
        <v>20858</v>
      </c>
      <c r="N100" s="158">
        <v>24176</v>
      </c>
      <c r="O100" s="156">
        <v>26594</v>
      </c>
    </row>
    <row r="101" spans="1:15" ht="12" customHeight="1">
      <c r="A101" s="155" t="s">
        <v>187</v>
      </c>
      <c r="B101" s="156"/>
      <c r="C101" s="158"/>
      <c r="D101" s="156"/>
      <c r="E101" s="156"/>
      <c r="F101" s="158">
        <v>16012</v>
      </c>
      <c r="G101" s="156">
        <v>17613</v>
      </c>
      <c r="H101" s="158">
        <v>16586</v>
      </c>
      <c r="I101" s="156">
        <v>18245</v>
      </c>
      <c r="J101" s="158">
        <v>18591</v>
      </c>
      <c r="K101" s="156">
        <v>20450</v>
      </c>
      <c r="L101" s="158">
        <v>20158</v>
      </c>
      <c r="M101" s="156">
        <v>22174</v>
      </c>
      <c r="N101" s="158">
        <v>25700</v>
      </c>
      <c r="O101" s="156">
        <v>28270</v>
      </c>
    </row>
    <row r="102" spans="1:15" ht="12" customHeight="1">
      <c r="A102" s="155" t="s">
        <v>188</v>
      </c>
      <c r="B102" s="156"/>
      <c r="C102" s="158"/>
      <c r="D102" s="156"/>
      <c r="E102" s="156"/>
      <c r="F102" s="158">
        <v>17613</v>
      </c>
      <c r="G102" s="156">
        <v>19374</v>
      </c>
      <c r="H102" s="158">
        <v>18245</v>
      </c>
      <c r="I102" s="156">
        <v>20070</v>
      </c>
      <c r="J102" s="158">
        <v>20683</v>
      </c>
      <c r="K102" s="156">
        <v>22751</v>
      </c>
      <c r="L102" s="158">
        <v>22425</v>
      </c>
      <c r="M102" s="156">
        <v>24668</v>
      </c>
      <c r="N102" s="158">
        <v>28591</v>
      </c>
      <c r="O102" s="156">
        <v>31450</v>
      </c>
    </row>
    <row r="103" spans="1:15" ht="12" customHeight="1">
      <c r="A103" s="155" t="s">
        <v>189</v>
      </c>
      <c r="B103" s="156"/>
      <c r="C103" s="158"/>
      <c r="D103" s="156"/>
      <c r="E103" s="156"/>
      <c r="F103" s="158">
        <v>19022</v>
      </c>
      <c r="G103" s="156">
        <v>20924</v>
      </c>
      <c r="H103" s="158">
        <v>19705</v>
      </c>
      <c r="I103" s="156">
        <v>21676</v>
      </c>
      <c r="J103" s="158">
        <v>22524</v>
      </c>
      <c r="K103" s="156">
        <v>24776</v>
      </c>
      <c r="L103" s="158">
        <v>24421</v>
      </c>
      <c r="M103" s="156">
        <v>26863</v>
      </c>
      <c r="N103" s="158">
        <v>31137</v>
      </c>
      <c r="O103" s="156">
        <v>34251</v>
      </c>
    </row>
    <row r="104" spans="1:15" ht="12" customHeight="1">
      <c r="A104" s="155" t="s">
        <v>190</v>
      </c>
      <c r="B104" s="156"/>
      <c r="C104" s="158"/>
      <c r="D104" s="156"/>
      <c r="E104" s="156"/>
      <c r="F104" s="158">
        <v>20174</v>
      </c>
      <c r="G104" s="156">
        <v>22191</v>
      </c>
      <c r="H104" s="158">
        <v>20899</v>
      </c>
      <c r="I104" s="156">
        <v>22989</v>
      </c>
      <c r="J104" s="158">
        <v>24029</v>
      </c>
      <c r="K104" s="156">
        <v>26432</v>
      </c>
      <c r="L104" s="158">
        <v>26053</v>
      </c>
      <c r="M104" s="156">
        <v>28658</v>
      </c>
      <c r="N104" s="158">
        <v>33217</v>
      </c>
      <c r="O104" s="156">
        <v>36539</v>
      </c>
    </row>
    <row r="105" spans="1:15" ht="12" customHeight="1">
      <c r="A105" s="155" t="s">
        <v>191</v>
      </c>
      <c r="B105" s="156"/>
      <c r="C105" s="158"/>
      <c r="D105" s="156"/>
      <c r="E105" s="156"/>
      <c r="F105" s="158">
        <v>21135</v>
      </c>
      <c r="G105" s="156">
        <v>23249</v>
      </c>
      <c r="H105" s="158">
        <v>21894</v>
      </c>
      <c r="I105" s="156">
        <v>24083</v>
      </c>
      <c r="J105" s="158">
        <v>25286</v>
      </c>
      <c r="K105" s="156">
        <v>27815</v>
      </c>
      <c r="L105" s="158">
        <v>27413</v>
      </c>
      <c r="M105" s="156">
        <v>30154</v>
      </c>
      <c r="N105" s="158">
        <v>34953</v>
      </c>
      <c r="O105" s="156">
        <v>38448</v>
      </c>
    </row>
    <row r="106" spans="1:15" ht="12" customHeight="1">
      <c r="A106" s="159" t="s">
        <v>192</v>
      </c>
      <c r="B106" s="161"/>
      <c r="C106" s="160"/>
      <c r="D106" s="161"/>
      <c r="E106" s="161"/>
      <c r="F106" s="160">
        <v>22415</v>
      </c>
      <c r="G106" s="161">
        <v>24657</v>
      </c>
      <c r="H106" s="160">
        <v>23220</v>
      </c>
      <c r="I106" s="161">
        <v>25542</v>
      </c>
      <c r="J106" s="160">
        <v>26958</v>
      </c>
      <c r="K106" s="161">
        <v>29654</v>
      </c>
      <c r="L106" s="160">
        <v>29228</v>
      </c>
      <c r="M106" s="161">
        <v>32151</v>
      </c>
      <c r="N106" s="160">
        <v>37265</v>
      </c>
      <c r="O106" s="161">
        <v>40992</v>
      </c>
    </row>
    <row r="107" spans="1:15" ht="14.25">
      <c r="A107" s="162" t="s">
        <v>196</v>
      </c>
    </row>
    <row r="108" spans="1:15">
      <c r="A108" s="151" t="s">
        <v>201</v>
      </c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3"/>
    </row>
    <row r="109" spans="1:15" ht="12" customHeight="1">
      <c r="A109" s="155" t="s">
        <v>180</v>
      </c>
      <c r="B109" s="156" t="s">
        <v>181</v>
      </c>
      <c r="C109" s="156" t="s">
        <v>181</v>
      </c>
      <c r="D109" s="156"/>
      <c r="E109" s="156" t="s">
        <v>14</v>
      </c>
      <c r="F109" s="156"/>
      <c r="G109" s="156" t="s">
        <v>15</v>
      </c>
      <c r="I109" s="156" t="s">
        <v>16</v>
      </c>
      <c r="K109" s="156" t="s">
        <v>17</v>
      </c>
      <c r="M109" s="156" t="s">
        <v>18</v>
      </c>
      <c r="O109" s="156" t="s">
        <v>182</v>
      </c>
    </row>
    <row r="110" spans="1:15" ht="12" customHeight="1">
      <c r="B110" s="155" t="s">
        <v>202</v>
      </c>
      <c r="C110" s="156" t="s">
        <v>203</v>
      </c>
      <c r="D110" s="156" t="s">
        <v>202</v>
      </c>
      <c r="E110" s="156" t="s">
        <v>203</v>
      </c>
      <c r="F110" s="156" t="s">
        <v>202</v>
      </c>
      <c r="G110" s="156" t="s">
        <v>203</v>
      </c>
      <c r="H110" s="156" t="s">
        <v>202</v>
      </c>
      <c r="I110" s="156" t="s">
        <v>203</v>
      </c>
      <c r="J110" s="156" t="s">
        <v>202</v>
      </c>
      <c r="K110" s="156" t="s">
        <v>203</v>
      </c>
      <c r="L110" s="156" t="s">
        <v>202</v>
      </c>
      <c r="M110" s="156" t="s">
        <v>203</v>
      </c>
      <c r="N110" s="156" t="s">
        <v>202</v>
      </c>
      <c r="O110" s="156" t="s">
        <v>203</v>
      </c>
    </row>
    <row r="111" spans="1:15" ht="12" customHeight="1">
      <c r="A111" s="155" t="s">
        <v>183</v>
      </c>
      <c r="B111" s="158">
        <v>4195</v>
      </c>
      <c r="C111" s="156">
        <v>5034</v>
      </c>
      <c r="D111" s="158">
        <v>4248</v>
      </c>
      <c r="E111" s="156">
        <v>5098</v>
      </c>
      <c r="F111" s="158">
        <v>5851</v>
      </c>
      <c r="G111" s="156">
        <v>7021</v>
      </c>
      <c r="H111" s="158">
        <v>6062</v>
      </c>
      <c r="I111" s="156">
        <v>7275</v>
      </c>
      <c r="J111" s="158">
        <v>6795</v>
      </c>
      <c r="K111" s="156">
        <v>8154</v>
      </c>
      <c r="L111" s="158">
        <v>7366</v>
      </c>
      <c r="M111" s="156">
        <v>8839</v>
      </c>
      <c r="N111" s="158">
        <v>9392</v>
      </c>
      <c r="O111" s="157">
        <v>11271</v>
      </c>
    </row>
    <row r="112" spans="1:15" ht="12" customHeight="1">
      <c r="A112" s="155" t="s">
        <v>184</v>
      </c>
      <c r="B112" s="158">
        <v>4393</v>
      </c>
      <c r="C112" s="156">
        <v>5272</v>
      </c>
      <c r="D112" s="158">
        <v>4450</v>
      </c>
      <c r="E112" s="156">
        <v>5340</v>
      </c>
      <c r="F112" s="158">
        <v>6127</v>
      </c>
      <c r="G112" s="156">
        <v>7353</v>
      </c>
      <c r="H112" s="158">
        <v>6348</v>
      </c>
      <c r="I112" s="156">
        <v>7618</v>
      </c>
      <c r="J112" s="158">
        <v>7115</v>
      </c>
      <c r="K112" s="156">
        <v>8538</v>
      </c>
      <c r="L112" s="158">
        <v>7713</v>
      </c>
      <c r="M112" s="156">
        <v>9256</v>
      </c>
      <c r="N112" s="158">
        <v>9836</v>
      </c>
      <c r="O112" s="157">
        <v>11803</v>
      </c>
    </row>
    <row r="113" spans="1:15" ht="12" customHeight="1">
      <c r="A113" s="155" t="s">
        <v>185</v>
      </c>
      <c r="B113" s="158">
        <v>4702</v>
      </c>
      <c r="C113" s="156">
        <v>5642</v>
      </c>
      <c r="D113" s="158">
        <v>4764</v>
      </c>
      <c r="E113" s="156">
        <v>5716</v>
      </c>
      <c r="F113" s="158">
        <v>6560</v>
      </c>
      <c r="G113" s="156">
        <v>7871</v>
      </c>
      <c r="H113" s="158">
        <v>6795</v>
      </c>
      <c r="I113" s="156">
        <v>8154</v>
      </c>
      <c r="J113" s="158">
        <v>7616</v>
      </c>
      <c r="K113" s="156">
        <v>9139</v>
      </c>
      <c r="L113" s="158">
        <v>8256</v>
      </c>
      <c r="M113" s="156">
        <v>9908</v>
      </c>
      <c r="N113" s="158">
        <v>10528</v>
      </c>
      <c r="O113" s="157">
        <v>12634</v>
      </c>
    </row>
    <row r="114" spans="1:15" ht="12" customHeight="1">
      <c r="A114" s="155" t="s">
        <v>186</v>
      </c>
      <c r="B114" s="158">
        <v>4908</v>
      </c>
      <c r="C114" s="156">
        <v>5890</v>
      </c>
      <c r="D114" s="158">
        <v>4972</v>
      </c>
      <c r="E114" s="156">
        <v>5966</v>
      </c>
      <c r="F114" s="158">
        <v>6847</v>
      </c>
      <c r="G114" s="156">
        <v>8217</v>
      </c>
      <c r="H114" s="158">
        <v>7093</v>
      </c>
      <c r="I114" s="156">
        <v>8511</v>
      </c>
      <c r="J114" s="158">
        <v>7951</v>
      </c>
      <c r="K114" s="156">
        <v>9541</v>
      </c>
      <c r="L114" s="158">
        <v>8619</v>
      </c>
      <c r="M114" s="156">
        <v>10342</v>
      </c>
      <c r="N114" s="158">
        <v>10990</v>
      </c>
      <c r="O114" s="157">
        <v>13188</v>
      </c>
    </row>
    <row r="115" spans="1:15" ht="12" customHeight="1">
      <c r="A115" s="155" t="s">
        <v>187</v>
      </c>
      <c r="B115" s="158">
        <v>5219</v>
      </c>
      <c r="C115" s="156">
        <v>6262</v>
      </c>
      <c r="D115" s="158">
        <v>5285</v>
      </c>
      <c r="E115" s="156">
        <v>6342</v>
      </c>
      <c r="F115" s="158">
        <v>7278</v>
      </c>
      <c r="G115" s="156">
        <v>8733</v>
      </c>
      <c r="H115" s="158">
        <v>7540</v>
      </c>
      <c r="I115" s="156">
        <v>9047</v>
      </c>
      <c r="J115" s="158">
        <v>8451</v>
      </c>
      <c r="K115" s="156">
        <v>10142</v>
      </c>
      <c r="L115" s="158">
        <v>9163</v>
      </c>
      <c r="M115" s="156">
        <v>10996</v>
      </c>
      <c r="N115" s="158">
        <v>11682</v>
      </c>
      <c r="O115" s="157">
        <v>14019</v>
      </c>
    </row>
    <row r="116" spans="1:15" ht="12" customHeight="1">
      <c r="A116" s="155" t="s">
        <v>188</v>
      </c>
      <c r="B116" s="158">
        <v>5674</v>
      </c>
      <c r="C116" s="156">
        <v>6808</v>
      </c>
      <c r="D116" s="158">
        <v>5749</v>
      </c>
      <c r="E116" s="156">
        <v>6898</v>
      </c>
      <c r="F116" s="158">
        <v>8006</v>
      </c>
      <c r="G116" s="156">
        <v>9607</v>
      </c>
      <c r="H116" s="158">
        <v>8294</v>
      </c>
      <c r="I116" s="156">
        <v>9952</v>
      </c>
      <c r="J116" s="158">
        <v>9402</v>
      </c>
      <c r="K116" s="156">
        <v>11282</v>
      </c>
      <c r="L116" s="158">
        <v>10194</v>
      </c>
      <c r="M116" s="156">
        <v>12232</v>
      </c>
      <c r="N116" s="158">
        <v>12995</v>
      </c>
      <c r="O116" s="157">
        <v>15595</v>
      </c>
    </row>
    <row r="117" spans="1:15" ht="12" customHeight="1">
      <c r="A117" s="155" t="s">
        <v>189</v>
      </c>
      <c r="B117" s="158">
        <v>6077</v>
      </c>
      <c r="C117" s="156">
        <v>7292</v>
      </c>
      <c r="D117" s="158">
        <v>6155</v>
      </c>
      <c r="E117" s="156">
        <v>7386</v>
      </c>
      <c r="F117" s="158">
        <v>8646</v>
      </c>
      <c r="G117" s="156">
        <v>10376</v>
      </c>
      <c r="H117" s="158">
        <v>8957</v>
      </c>
      <c r="I117" s="156">
        <v>10748</v>
      </c>
      <c r="J117" s="158">
        <v>10237</v>
      </c>
      <c r="K117" s="156">
        <v>12285</v>
      </c>
      <c r="L117" s="158">
        <v>11100</v>
      </c>
      <c r="M117" s="156">
        <v>13321</v>
      </c>
      <c r="N117" s="158">
        <v>14153</v>
      </c>
      <c r="O117" s="157">
        <v>16983</v>
      </c>
    </row>
    <row r="118" spans="1:15" ht="12" customHeight="1">
      <c r="A118" s="155" t="s">
        <v>190</v>
      </c>
      <c r="B118" s="158">
        <v>6405</v>
      </c>
      <c r="C118" s="156">
        <v>7686</v>
      </c>
      <c r="D118" s="158">
        <v>6488</v>
      </c>
      <c r="E118" s="156">
        <v>7786</v>
      </c>
      <c r="F118" s="158">
        <v>9170</v>
      </c>
      <c r="G118" s="156">
        <v>11004</v>
      </c>
      <c r="H118" s="158">
        <v>9500</v>
      </c>
      <c r="I118" s="156">
        <v>11400</v>
      </c>
      <c r="J118" s="158">
        <v>10923</v>
      </c>
      <c r="K118" s="156">
        <v>13108</v>
      </c>
      <c r="L118" s="158">
        <v>11842</v>
      </c>
      <c r="M118" s="156">
        <v>14210</v>
      </c>
      <c r="N118" s="158">
        <v>15099</v>
      </c>
      <c r="O118" s="157">
        <v>18118</v>
      </c>
    </row>
    <row r="119" spans="1:15" ht="12" customHeight="1">
      <c r="A119" s="155" t="s">
        <v>191</v>
      </c>
      <c r="B119" s="158">
        <v>6678</v>
      </c>
      <c r="C119" s="156">
        <v>8014</v>
      </c>
      <c r="D119" s="158">
        <v>6766</v>
      </c>
      <c r="E119" s="156">
        <v>8119</v>
      </c>
      <c r="F119" s="158">
        <v>9607</v>
      </c>
      <c r="G119" s="156">
        <v>11528</v>
      </c>
      <c r="H119" s="158">
        <v>9951</v>
      </c>
      <c r="I119" s="156">
        <v>11942</v>
      </c>
      <c r="J119" s="158">
        <v>11494</v>
      </c>
      <c r="K119" s="156">
        <v>13793</v>
      </c>
      <c r="L119" s="158">
        <v>12461</v>
      </c>
      <c r="M119" s="156">
        <v>14953</v>
      </c>
      <c r="N119" s="158">
        <v>15887</v>
      </c>
      <c r="O119" s="157">
        <v>19064</v>
      </c>
    </row>
    <row r="120" spans="1:15" ht="12" customHeight="1">
      <c r="A120" s="159" t="s">
        <v>192</v>
      </c>
      <c r="B120" s="160">
        <v>7044</v>
      </c>
      <c r="C120" s="161">
        <v>8453</v>
      </c>
      <c r="D120" s="160">
        <v>7135</v>
      </c>
      <c r="E120" s="161">
        <v>8562</v>
      </c>
      <c r="F120" s="160">
        <v>10189</v>
      </c>
      <c r="G120" s="161">
        <v>12226</v>
      </c>
      <c r="H120" s="160">
        <v>10554</v>
      </c>
      <c r="I120" s="161">
        <v>12665</v>
      </c>
      <c r="J120" s="160">
        <v>12254</v>
      </c>
      <c r="K120" s="161">
        <v>14705</v>
      </c>
      <c r="L120" s="160">
        <v>13285</v>
      </c>
      <c r="M120" s="161">
        <v>15942</v>
      </c>
      <c r="N120" s="160">
        <v>16938</v>
      </c>
      <c r="O120" s="163">
        <v>20326</v>
      </c>
    </row>
    <row r="121" spans="1:15" ht="14.25">
      <c r="A121" s="16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CALCULATOR</vt:lpstr>
      <vt:lpstr>Num_To_Text</vt:lpstr>
      <vt:lpstr>Chart (2)</vt:lpstr>
      <vt:lpstr>Chart</vt:lpstr>
      <vt:lpstr>Elegible</vt:lpstr>
      <vt:lpstr>Opt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17966</dc:creator>
  <cp:keywords/>
  <dc:description/>
  <cp:lastModifiedBy>HARPREET SINGH KALSI</cp:lastModifiedBy>
  <cp:revision/>
  <dcterms:created xsi:type="dcterms:W3CDTF">2018-03-09T11:24:38Z</dcterms:created>
  <dcterms:modified xsi:type="dcterms:W3CDTF">2026-03-23T09:39:47Z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